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mc:AlternateContent xmlns:mc="http://schemas.openxmlformats.org/markup-compatibility/2006">
    <mc:Choice Requires="x15">
      <x15ac:absPath xmlns:x15ac="http://schemas.microsoft.com/office/spreadsheetml/2010/11/ac" url="C:\Users\basem\Desktop\website\"/>
    </mc:Choice>
  </mc:AlternateContent>
  <xr:revisionPtr revIDLastSave="0" documentId="8_{80E57E16-BF4B-4EE9-A272-A3E47FF62408}" xr6:coauthVersionLast="47" xr6:coauthVersionMax="47" xr10:uidLastSave="{00000000-0000-0000-0000-000000000000}"/>
  <bookViews>
    <workbookView xWindow="-120" yWindow="-120" windowWidth="29040" windowHeight="16440" tabRatio="664" xr2:uid="{00000000-000D-0000-FFFF-FFFF00000000}"/>
  </bookViews>
  <sheets>
    <sheet name="Flow Sheet" sheetId="1" r:id="rId1"/>
    <sheet name="Severe Stenosis Plan" sheetId="2" r:id="rId2"/>
    <sheet name="Stage-A-B-C-D" sheetId="3" r:id="rId3"/>
    <sheet name="Echo-Stages" sheetId="7" r:id="rId4"/>
    <sheet name="Extent of C. Damage" sheetId="4" r:id="rId5"/>
    <sheet name="Refernces" sheetId="5" r:id="rId6"/>
    <sheet name="Flow sheet - Harisson" sheetId="6" r:id="rId7"/>
  </sheet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19" i="1" l="1"/>
  <c r="W23" i="1" l="1"/>
  <c r="P26" i="1" l="1"/>
  <c r="T25" i="1" l="1"/>
  <c r="T23" i="1"/>
  <c r="R14" i="1" l="1"/>
  <c r="T8" i="1" l="1"/>
  <c r="T5" i="1" l="1"/>
  <c r="T6" i="1" s="1"/>
  <c r="T10" i="1" s="1"/>
  <c r="T24" i="1" l="1"/>
  <c r="T12" i="1"/>
  <c r="T14" i="1" s="1"/>
  <c r="T16" i="1"/>
  <c r="T18" i="1" l="1"/>
  <c r="T19" i="1" s="1"/>
  <c r="U21" i="1" l="1"/>
  <c r="V20" i="1"/>
  <c r="T21" i="1"/>
  <c r="T20" i="1"/>
  <c r="U20" i="1"/>
  <c r="T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tc={8759C51C-33EB-4FC3-AC54-B3FA4A3A2A21}</author>
    <author>tc={A80DFC11-45FE-4B22-BE7E-7B0FCB344B1B}</author>
    <author>basem kayali</author>
    <author>tc={9D5028DB-580D-41CB-9F84-EC4AE5E73DB2}</author>
    <author>tc={0994B496-7F4D-4891-B5EE-5EC39E1F7446}</author>
    <author>tc={31A00915-E4A4-416B-9BA1-ABBAD3CCEDA6}</author>
    <author>tc={AAF93729-62CB-4A27-8D53-00FA7AE0161C}</author>
  </authors>
  <commentList>
    <comment ref="T18" authorId="0" shapeId="0" xr:uid="{8759C51C-33EB-4FC3-AC54-B3FA4A3A2A21}">
      <text>
        <t>[Threaded comment]
Your version of Excel allows you to read this threaded comment; however, any edits to it will get removed if the file is opened in a newer version of Excel. Learn more: https://go.microsoft.com/fwlink/?linkid=870924
Comment:
    Severe aortic stenosis &lt;0.6 cm2/m2 
VSAS &lt;0.4 cm2/m2 (&lt;0.45 cm2/m)</t>
      </text>
    </comment>
    <comment ref="T20" authorId="1" shapeId="0" xr:uid="{A80DFC11-45FE-4B22-BE7E-7B0FCB344B1B}">
      <text>
        <t>[Threaded comment]
Your version of Excel allows you to read this threaded comment; however, any edits to it will get removed if the file is opened in a newer version of Excel. Learn more: https://go.microsoft.com/fwlink/?linkid=870924
Comment:
    Standard AS- Surgery is Class-I</t>
      </text>
    </comment>
    <comment ref="U20" authorId="2" shapeId="0" xr:uid="{7C0C092E-760E-489D-AE49-903ADD16DE07}">
      <text>
        <r>
          <rPr>
            <b/>
            <sz val="9"/>
            <color indexed="81"/>
            <rFont val="Tahoma"/>
            <family val="2"/>
          </rPr>
          <t>basem kayali:</t>
        </r>
        <r>
          <rPr>
            <sz val="9"/>
            <color indexed="81"/>
            <rFont val="Tahoma"/>
            <family val="2"/>
          </rPr>
          <t xml:space="preserve">
</t>
        </r>
      </text>
    </comment>
    <comment ref="V20" authorId="3" shapeId="0" xr:uid="{9D5028DB-580D-41CB-9F84-EC4AE5E73DB2}">
      <text>
        <t>[Threaded comment]
Your version of Excel allows you to read this threaded comment; however, any edits to it will get removed if the file is opened in a newer version of Excel. Learn more: https://go.microsoft.com/fwlink/?linkid=870924
Comment:
    Paradoxical LFLG AS</t>
      </text>
    </comment>
    <comment ref="T21" authorId="4" shapeId="0" xr:uid="{0994B496-7F4D-4891-B5EE-5EC39E1F7446}">
      <text>
        <t>[Threaded comment]
Your version of Excel allows you to read this threaded comment; however, any edits to it will get removed if the file is opened in a newer version of Excel. Learn more: https://go.microsoft.com/fwlink/?linkid=870924
Comment:
    Risk 
Stratification for 
selection of 
timing of AVR</t>
      </text>
    </comment>
    <comment ref="U21" authorId="5" shapeId="0" xr:uid="{31A00915-E4A4-416B-9BA1-ABBAD3CCEDA6}">
      <text>
        <t>[Threaded comment]
Your version of Excel allows you to read this threaded comment; however, any edits to it will get removed if the file is opened in a newer version of Excel. Learn more: https://go.microsoft.com/fwlink/?linkid=870924
Comment:
    HG/ Low EF  =&gt;AVR(1)</t>
      </text>
    </comment>
    <comment ref="T22" authorId="6" shapeId="0" xr:uid="{AAF93729-62CB-4A27-8D53-00FA7AE0161C}">
      <text>
        <t>[Threaded comment]
Your version of Excel allows you to read this threaded comment; however, any edits to it will get removed if the file is opened in a newer version of Excel. Learn more: https://go.microsoft.com/fwlink/?linkid=870924
Comment:
    Progressive AS </t>
      </text>
    </comment>
  </commentList>
</comments>
</file>

<file path=xl/sharedStrings.xml><?xml version="1.0" encoding="utf-8"?>
<sst xmlns="http://schemas.openxmlformats.org/spreadsheetml/2006/main" count="161" uniqueCount="136">
  <si>
    <t>Accordingly, I believe that it is time to consider aortic valve replacement.</t>
  </si>
  <si>
    <t>Following that we'll arrange for coronary arteriography.</t>
  </si>
  <si>
    <t xml:space="preserve">After visiting with the patient I did notice laboratory abnormalities to   </t>
  </si>
  <si>
    <t>represent comorbidities it could affect long-term outcome. Specifically she does have diabetes with associated chronic kidney disease and then anemia probably related to the CKD.</t>
  </si>
  <si>
    <t xml:space="preserve">        </t>
  </si>
  <si>
    <t>Based on echocardiographic findings I felt it was okay for her to work doing light duty without heavy lifting.</t>
  </si>
  <si>
    <t>Abnormal aortic V. with reduced opening</t>
  </si>
  <si>
    <r>
      <t xml:space="preserve">Vmax </t>
    </r>
    <r>
      <rPr>
        <sz val="16"/>
        <color theme="1"/>
        <rFont val="Calibri"/>
        <family val="2"/>
      </rPr>
      <t>≥ 4 m/s 
∆Pmean ≥ 40 mmHg</t>
    </r>
  </si>
  <si>
    <t>Symptomatic (stageD)</t>
  </si>
  <si>
    <t>AVR (I)</t>
  </si>
  <si>
    <t xml:space="preserve">Asymptomatic (stage C) </t>
  </si>
  <si>
    <t xml:space="preserve">LVEF &lt;50% 
(stage C2) </t>
  </si>
  <si>
    <t xml:space="preserve">Other cardiac surgery </t>
  </si>
  <si>
    <t xml:space="preserve">Abnormal exercise treadmill T.  </t>
  </si>
  <si>
    <r>
      <t xml:space="preserve">Vmax </t>
    </r>
    <r>
      <rPr>
        <sz val="16"/>
        <color theme="1"/>
        <rFont val="Calibri"/>
        <family val="2"/>
      </rPr>
      <t xml:space="preserve">≥ 5 m/s 
∆Pmean ≥ 60 mmHg
Low surgical risk </t>
    </r>
  </si>
  <si>
    <r>
      <t>Vmax 3-3.9</t>
    </r>
    <r>
      <rPr>
        <sz val="16"/>
        <color theme="1"/>
        <rFont val="Calibri"/>
        <family val="2"/>
      </rPr>
      <t xml:space="preserve"> m/s 
∆Pmean 20-39 mmHg</t>
    </r>
  </si>
  <si>
    <t xml:space="preserve">Asymptomatic (stage B) </t>
  </si>
  <si>
    <t>Symptomatic</t>
  </si>
  <si>
    <t>LVEF &lt;50%</t>
  </si>
  <si>
    <t>Yes</t>
  </si>
  <si>
    <t>No</t>
  </si>
  <si>
    <t>AS likely cause of symptoms</t>
  </si>
  <si>
    <t>AVR (IIa)</t>
  </si>
  <si>
    <t>AVR (IIb)</t>
  </si>
  <si>
    <t xml:space="preserve">Periodic monitoring </t>
  </si>
  <si>
    <r>
      <t>Vmax &lt; 3</t>
    </r>
    <r>
      <rPr>
        <sz val="16"/>
        <color theme="1"/>
        <rFont val="Calibri"/>
        <family val="2"/>
      </rPr>
      <t xml:space="preserve"> m/s 
∆Pmean &lt; 30 mmHg</t>
    </r>
  </si>
  <si>
    <t xml:space="preserve"> </t>
  </si>
  <si>
    <r>
      <rPr>
        <sz val="16"/>
        <color theme="1"/>
        <rFont val="Calibri"/>
        <family val="2"/>
      </rPr>
      <t>∆</t>
    </r>
    <r>
      <rPr>
        <sz val="16"/>
        <color theme="1"/>
        <rFont val="Calibri"/>
        <family val="2"/>
        <scheme val="minor"/>
      </rPr>
      <t xml:space="preserve">Vmax ≥ 0.3 m/s/y </t>
    </r>
  </si>
  <si>
    <r>
      <t>Stage B: </t>
    </r>
    <r>
      <rPr>
        <sz val="12"/>
        <color rgb="FF2A2A2A"/>
        <rFont val="Arial"/>
        <family val="2"/>
      </rPr>
      <t>Progressive AS </t>
    </r>
  </si>
  <si>
    <r>
      <t>Stage C:</t>
    </r>
    <r>
      <rPr>
        <sz val="12"/>
        <color rgb="FF2A2A2A"/>
        <rFont val="Arial"/>
        <family val="2"/>
      </rPr>
      <t> Asymptomatic severe AS, as follows:</t>
    </r>
  </si>
  <si>
    <r>
      <t>·</t>
    </r>
    <r>
      <rPr>
        <sz val="7"/>
        <color rgb="FF2A2A2A"/>
        <rFont val="Times New Roman"/>
        <family val="1"/>
      </rPr>
      <t xml:space="preserve">         </t>
    </r>
    <r>
      <rPr>
        <sz val="12"/>
        <color rgb="FF2A2A2A"/>
        <rFont val="Arial"/>
        <family val="2"/>
      </rPr>
      <t>D1 Symptomatic severe high-gradient AS</t>
    </r>
  </si>
  <si>
    <r>
      <t>·</t>
    </r>
    <r>
      <rPr>
        <sz val="7"/>
        <color rgb="FF2A2A2A"/>
        <rFont val="Times New Roman"/>
        <family val="1"/>
      </rPr>
      <t xml:space="preserve">         </t>
    </r>
    <r>
      <rPr>
        <sz val="12"/>
        <color rgb="FF2A2A2A"/>
        <rFont val="Arial"/>
        <family val="2"/>
      </rPr>
      <t>D2 Symptomatic severe low flow/low gradient AS with reduced left ventricular ejection fraction (LVEF)</t>
    </r>
  </si>
  <si>
    <r>
      <t>·</t>
    </r>
    <r>
      <rPr>
        <sz val="7"/>
        <color rgb="FF2A2A2A"/>
        <rFont val="Times New Roman"/>
        <family val="1"/>
      </rPr>
      <t xml:space="preserve">         </t>
    </r>
    <r>
      <rPr>
        <sz val="12"/>
        <color rgb="FF2A2A2A"/>
        <rFont val="Arial"/>
        <family val="2"/>
      </rPr>
      <t>D3 Symptomatic severe low gradient AS with normal LVEF or paradoxical low flow severe AS</t>
    </r>
  </si>
  <si>
    <t>https://newheartvalve.com/hcp/guidelines/?gclid=CjwKCAiA7ovTBRAQEiwAo8dPcR9PCL7peOBXjxy93lFGJw2RqsNGeFVUHUzwCH9mGtA2YTgwzi8U6xoCDFAQAvD_BwE</t>
  </si>
  <si>
    <t>(bicuspid aortic valve discovered by chance, or incidental aortic sclerosis).</t>
  </si>
  <si>
    <t>These disease stages rely on the accurate assessment of:</t>
  </si>
  <si>
    <r>
      <t>Stage A: </t>
    </r>
    <r>
      <rPr>
        <sz val="12"/>
        <color rgb="FF2A2A2A"/>
        <rFont val="Arial"/>
        <family val="2"/>
      </rPr>
      <t>At risk of AS</t>
    </r>
    <r>
      <rPr>
        <i/>
        <sz val="12"/>
        <color rgb="FF2A2A2A"/>
        <rFont val="Arial"/>
        <family val="2"/>
      </rPr>
      <t xml:space="preserve"> (bicuspid or aortic sclerosis)</t>
    </r>
  </si>
  <si>
    <r>
      <t>·</t>
    </r>
    <r>
      <rPr>
        <sz val="7"/>
        <color rgb="FF2A2A2A"/>
        <rFont val="Times New Roman"/>
        <family val="1"/>
      </rPr>
      <t xml:space="preserve">         </t>
    </r>
    <r>
      <rPr>
        <sz val="12"/>
        <color rgb="FF2A2A2A"/>
        <rFont val="Arial"/>
        <family val="2"/>
      </rPr>
      <t>C1: Asymptomatic severe AS</t>
    </r>
    <r>
      <rPr>
        <sz val="10"/>
        <color rgb="FF2A2A2A"/>
        <rFont val="Symbol"/>
        <family val="1"/>
        <charset val="2"/>
      </rPr>
      <t xml:space="preserve"> </t>
    </r>
    <r>
      <rPr>
        <sz val="10"/>
        <color rgb="FF2A2A2A"/>
        <rFont val="Sitka Text"/>
      </rPr>
      <t>with normal EF</t>
    </r>
  </si>
  <si>
    <r>
      <t>·</t>
    </r>
    <r>
      <rPr>
        <sz val="7"/>
        <color rgb="FF2A2A2A"/>
        <rFont val="Times New Roman"/>
        <family val="1"/>
      </rPr>
      <t xml:space="preserve">         </t>
    </r>
    <r>
      <rPr>
        <sz val="12"/>
        <color rgb="FF2A2A2A"/>
        <rFont val="Arial"/>
        <family val="2"/>
      </rPr>
      <t>C2: Asymptomatic severe AS with LVEF is &lt; 50%.</t>
    </r>
  </si>
  <si>
    <r>
      <t>Stage D: </t>
    </r>
    <r>
      <rPr>
        <sz val="12"/>
        <color rgb="FF2A2A2A"/>
        <rFont val="Arial"/>
        <family val="2"/>
      </rPr>
      <t>Symptomatic severe AS:</t>
    </r>
  </si>
  <si>
    <r>
      <t>Stage D2:DSE with AVA</t>
    </r>
    <r>
      <rPr>
        <sz val="16"/>
        <color theme="1"/>
        <rFont val="Calibri"/>
        <family val="2"/>
      </rPr>
      <t xml:space="preserve">≤ 1cm2 
and </t>
    </r>
    <r>
      <rPr>
        <sz val="16"/>
        <color theme="1"/>
        <rFont val="Calibri"/>
        <family val="2"/>
        <scheme val="minor"/>
      </rPr>
      <t xml:space="preserve">Vmax </t>
    </r>
    <r>
      <rPr>
        <sz val="16"/>
        <color theme="1"/>
        <rFont val="Calibri"/>
        <family val="2"/>
      </rPr>
      <t>≥ 4 m/s</t>
    </r>
  </si>
  <si>
    <t>Low flow has been defined as an indexed stroke volume (SVi)&lt;35 ml/m</t>
  </si>
  <si>
    <t>SVi</t>
  </si>
  <si>
    <t xml:space="preserve">Vmax </t>
  </si>
  <si>
    <t>∆Pmean</t>
  </si>
  <si>
    <t>AVA</t>
  </si>
  <si>
    <t>EF</t>
  </si>
  <si>
    <t>Stages</t>
  </si>
  <si>
    <t xml:space="preserve"> are those patients with progressive asymptomatic aortic stenosis, </t>
  </si>
  <si>
    <r>
      <t>D</t>
    </r>
    <r>
      <rPr>
        <sz val="16"/>
        <color rgb="FF4E4E4E"/>
        <rFont val="Arial"/>
        <family val="2"/>
      </rPr>
      <t xml:space="preserve"> severe symptomatic disease are classified into stage: </t>
    </r>
  </si>
  <si>
    <t>A  &amp; B</t>
  </si>
  <si>
    <r>
      <t>C</t>
    </r>
    <r>
      <rPr>
        <sz val="16"/>
        <color rgb="FF4E4E4E"/>
        <rFont val="Arial"/>
        <family val="2"/>
      </rPr>
      <t xml:space="preserve"> </t>
    </r>
  </si>
  <si>
    <t xml:space="preserve">classifies patients with asymptomatic severe AS, </t>
  </si>
  <si>
    <t>Normal LV EF </t>
  </si>
  <si>
    <t>LVEF is &lt; 50%</t>
  </si>
  <si>
    <t>D1</t>
  </si>
  <si>
    <t xml:space="preserve">D2 </t>
  </si>
  <si>
    <t>C1  </t>
  </si>
  <si>
    <t xml:space="preserve">C2  </t>
  </si>
  <si>
    <r>
      <t xml:space="preserve">©     </t>
    </r>
    <r>
      <rPr>
        <sz val="16"/>
        <color rgb="FF4E4E4E"/>
        <rFont val="Arial"/>
        <family val="2"/>
      </rPr>
      <t xml:space="preserve">Patient symptoms, </t>
    </r>
  </si>
  <si>
    <r>
      <t xml:space="preserve">©     </t>
    </r>
    <r>
      <rPr>
        <sz val="16"/>
        <color rgb="FF4E4E4E"/>
        <rFont val="Arial"/>
        <family val="2"/>
      </rPr>
      <t xml:space="preserve">Valve anatomy, </t>
    </r>
  </si>
  <si>
    <r>
      <t xml:space="preserve">©     </t>
    </r>
    <r>
      <rPr>
        <sz val="16"/>
        <color rgb="FF4E4E4E"/>
        <rFont val="Arial"/>
        <family val="2"/>
      </rPr>
      <t xml:space="preserve">Valve hemodynamics, </t>
    </r>
  </si>
  <si>
    <r>
      <t xml:space="preserve">©     </t>
    </r>
    <r>
      <rPr>
        <sz val="16"/>
        <color rgb="FF4E4E4E"/>
        <rFont val="Arial"/>
        <family val="2"/>
      </rPr>
      <t xml:space="preserve">LV function. </t>
    </r>
  </si>
  <si>
    <t>High-transvalvular gradient</t>
  </si>
  <si>
    <t xml:space="preserve">Low-flow/low-gradient aortic stenosis and a reduced LVEF, </t>
  </si>
  <si>
    <t xml:space="preserve">Peak aortic valve velocity and mean gradient is not valid in those patients with low flow across the aortic valve, where an estimation of AVA should be undertaken. </t>
  </si>
  <si>
    <t xml:space="preserve">Paradoxical LF/LG entity: </t>
  </si>
  <si>
    <t>AVA of &lt; 1.0 cm2, an indexed AVA of &lt; 0.6 cm2/m2,</t>
  </si>
  <si>
    <t>Mean gradient of &lt; 40 mm Hg</t>
  </si>
  <si>
    <t>Cardiac failure despite normal LVEF =</t>
  </si>
  <si>
    <t>LVEF of &gt; 50%</t>
  </si>
  <si>
    <t>Stroke volume index (SVi) of &lt; 35 ml/m2.</t>
  </si>
  <si>
    <r>
      <rPr>
        <sz val="14"/>
        <color rgb="FFC00000"/>
        <rFont val="Arial"/>
        <family val="2"/>
      </rPr>
      <t>*</t>
    </r>
    <r>
      <rPr>
        <sz val="14"/>
        <color theme="1"/>
        <rFont val="Arial"/>
        <family val="2"/>
      </rPr>
      <t xml:space="preserve"> Paradoxical LF/LG A. stenosis Guidelines:  AVR is reasonable in symptomatic and normotensive patients if the stenosis is truly severe and the likely cause of symptoms</t>
    </r>
  </si>
  <si>
    <t xml:space="preserve">      D3 *</t>
  </si>
  <si>
    <t xml:space="preserve">Stage </t>
  </si>
  <si>
    <t xml:space="preserve">Definition </t>
  </si>
  <si>
    <t xml:space="preserve">Asymptomatic severe AS </t>
  </si>
  <si>
    <t xml:space="preserve">Symptoms </t>
  </si>
  <si>
    <t xml:space="preserve">LVEF </t>
  </si>
  <si>
    <t xml:space="preserve">Normal </t>
  </si>
  <si>
    <t xml:space="preserve">Valve Hemodynamics </t>
  </si>
  <si>
    <t xml:space="preserve">Vmax &lt; 2mJs </t>
  </si>
  <si>
    <t>A</t>
  </si>
  <si>
    <t xml:space="preserve"> No</t>
  </si>
  <si>
    <t>B</t>
  </si>
  <si>
    <t xml:space="preserve">Progressive AS (mild to moderate) </t>
  </si>
  <si>
    <r>
      <rPr>
        <sz val="14"/>
        <color rgb="FF0070C0"/>
        <rFont val="Calibri"/>
        <family val="2"/>
        <scheme val="minor"/>
      </rPr>
      <t xml:space="preserve">Mild </t>
    </r>
    <r>
      <rPr>
        <sz val="14"/>
        <color theme="1"/>
        <rFont val="Calibri"/>
        <family val="2"/>
        <scheme val="minor"/>
      </rPr>
      <t xml:space="preserve">Vmax 2.0-2.9 m/s 
Mean pressure gradient &lt; 20 mm Hg
</t>
    </r>
    <r>
      <rPr>
        <sz val="14"/>
        <color rgb="FFCC0099"/>
        <rFont val="Calibri"/>
        <family val="2"/>
        <scheme val="minor"/>
      </rPr>
      <t>Moderate:</t>
    </r>
    <r>
      <rPr>
        <sz val="14"/>
        <color theme="1"/>
        <rFont val="Calibri"/>
        <family val="2"/>
        <scheme val="minor"/>
      </rPr>
      <t xml:space="preserve"> Vmax 3.0-3.9 m/s 
Mean pressure gradient 20-39 mm Hg </t>
    </r>
  </si>
  <si>
    <t>C1</t>
  </si>
  <si>
    <r>
      <t xml:space="preserve">Vmax </t>
    </r>
    <r>
      <rPr>
        <sz val="14"/>
        <color theme="1"/>
        <rFont val="Calibri"/>
        <family val="2"/>
      </rPr>
      <t>≥</t>
    </r>
    <r>
      <rPr>
        <sz val="14"/>
        <color theme="1"/>
        <rFont val="Calibri"/>
        <family val="2"/>
        <scheme val="minor"/>
      </rPr>
      <t xml:space="preserve">4 m/s
Mean pressure gradient ≥ 40mm Hg  
AVA </t>
    </r>
    <r>
      <rPr>
        <sz val="14"/>
        <color theme="1"/>
        <rFont val="Calibri"/>
        <family val="2"/>
      </rPr>
      <t xml:space="preserve">≤1 </t>
    </r>
    <r>
      <rPr>
        <sz val="14"/>
        <color theme="1"/>
        <rFont val="Calibri"/>
        <family val="2"/>
        <scheme val="minor"/>
      </rPr>
      <t>cm2</t>
    </r>
  </si>
  <si>
    <t>C2</t>
  </si>
  <si>
    <t>Asymptomatic severe AS with low LVEF</t>
  </si>
  <si>
    <r>
      <t xml:space="preserve"> </t>
    </r>
    <r>
      <rPr>
        <sz val="14"/>
        <color theme="1"/>
        <rFont val="Wingdings"/>
        <charset val="2"/>
      </rPr>
      <t>ò</t>
    </r>
  </si>
  <si>
    <t xml:space="preserve">Symptomatic severe AS </t>
  </si>
  <si>
    <r>
      <t xml:space="preserve">Normal or </t>
    </r>
    <r>
      <rPr>
        <sz val="14"/>
        <color theme="1"/>
        <rFont val="Wingdings"/>
        <charset val="2"/>
      </rPr>
      <t>ò</t>
    </r>
    <r>
      <rPr>
        <sz val="14"/>
        <color theme="1"/>
        <rFont val="Calibri"/>
        <family val="2"/>
        <scheme val="minor"/>
      </rPr>
      <t xml:space="preserve"> </t>
    </r>
  </si>
  <si>
    <t>Vmax ≥4 m/s
Mean pressure gradient ≥ 40mm Hg  
AVA ≤1 cm2</t>
  </si>
  <si>
    <t>D2</t>
  </si>
  <si>
    <t>Symptomatic severe  low-flow, low-gradient AS with low LVEF</t>
  </si>
  <si>
    <t>D3</t>
  </si>
  <si>
    <t xml:space="preserve">Symptomatic severe  low-flow, low-gradient AS </t>
  </si>
  <si>
    <t>Vmax &lt;4 m/s
Mean pressure gradient ≤ 40mm Hg  
AVA ≤1 cm2</t>
  </si>
  <si>
    <t xml:space="preserve">AS = aortic stenosis: AVA = aortic valve area: BAV = bicuspid aortic valve; LVEF = left ventricular ejection fraction; Vmax = maximum aortic jet velocity. </t>
  </si>
  <si>
    <t>In stages D2 and D3 subets, AS is defined by an aortic valve area (AVA) Of  1 cm2 or less but Vrnax &lt; 4.0 m/s and a rnean gradient ≤40. 
The low velocity and low gradient are a result of a low flow rate across the vatve that is due to either:
         (1) poor LV systolic function (reduced LVEF) secondary to the valvular pathology or 
         (2) LV hypertrophy with small ventricUar volumes and resultant small stroke volumes despite a normal LVEF</t>
  </si>
  <si>
    <t>Sorne patients With a primary cardiomyopathy may have a IOW valvular gradient as a result Of the reduced forward flow, Which results in limited valve opening and a misleadingly IOW calculated valve area. These  patients are considered to have so-called pseudostenosis because their symptoms are due to poor LV systolic function rather than valvular</t>
  </si>
  <si>
    <t>At risk 
(eg, BAV, sclerosis)</t>
  </si>
  <si>
    <t xml:space="preserve">A dobutamine stress echocardiogram can differentiate between patients with pseudostenosis and those with true AS by augmenting  cardiac output. Patients with true AS will have an increase in the mean pressure gradient but no increase in the AVA, whereas patients with pseudostenosis will have an increase in the AVA but no increase in the mean pressure gradient. </t>
  </si>
  <si>
    <t>We will arrange for a visit to valve clinic or with Dr._(CV. Surgeon) to make sure that he concurs.</t>
  </si>
  <si>
    <t>On exam she may have periodontal D. She will make an appointment with her dentist.</t>
  </si>
  <si>
    <t xml:space="preserve">On review the echocardiogram she does have multiple echoes associated with the mitral valve. A vegetation cannot be excluded but she is not experiencing any systemic symptoms of infection.  </t>
  </si>
  <si>
    <t>Review of previous echocardiogram showed mobile echoes associatedwith the mitral valve. I suspect this represents papillary fibroelastoma which should be removed at the time of what aortic valve replacement</t>
  </si>
  <si>
    <t>However, I feel that her severe aortic valve stenosis places her at risk such that it is not a good idea for her to drive a commercial vehicle at this point in time.</t>
  </si>
  <si>
    <t>https://www.heartvalves.com/wp-content/uploads/2019/03/AHA_ACC-2017-Valvular-Guidelines-Summary-Flashcard.pdf</t>
  </si>
  <si>
    <t>Normal flow (NF) = stroke volume index (SVI) of = or &gt; 35 ml/m2; 
Low Flow (LF) was defined as SVI &lt; 35 ml/m2. 
High gradient (HG) = mean gradient of = or &gt; 40 mmHg; 
Low gradient (LG) was defined as &lt; 40 mmHg.</t>
  </si>
  <si>
    <t>m/sec</t>
  </si>
  <si>
    <t>cm2</t>
  </si>
  <si>
    <t>Low flow: &lt;35 ml/m2</t>
  </si>
  <si>
    <t>BSA</t>
  </si>
  <si>
    <t>SV</t>
  </si>
  <si>
    <r>
      <t>Stage D3</t>
    </r>
    <r>
      <rPr>
        <sz val="16"/>
        <color rgb="FFFF0000"/>
        <rFont val="Calibri"/>
        <family val="2"/>
        <scheme val="minor"/>
      </rPr>
      <t>*</t>
    </r>
    <r>
      <rPr>
        <sz val="16"/>
        <color theme="1"/>
        <rFont val="Calibri"/>
        <family val="2"/>
        <scheme val="minor"/>
      </rPr>
      <t xml:space="preserve">
 AVA</t>
    </r>
    <r>
      <rPr>
        <sz val="16"/>
        <color theme="1"/>
        <rFont val="Calibri"/>
        <family val="2"/>
      </rPr>
      <t>≤ 1cm2 
and LVEF ≥ 50%</t>
    </r>
  </si>
  <si>
    <r>
      <rPr>
        <sz val="18"/>
        <color rgb="FFFF0000"/>
        <rFont val="Calibri"/>
        <family val="2"/>
        <scheme val="minor"/>
      </rPr>
      <t xml:space="preserve">* </t>
    </r>
    <r>
      <rPr>
        <sz val="18"/>
        <color theme="1"/>
        <rFont val="Calibri"/>
        <family val="2"/>
        <scheme val="minor"/>
      </rPr>
      <t xml:space="preserve">AVR should be considered with stage D3 AS only if valve obstruction is the most likely cause Of symptoms, stroke volume index is &lt; 35 mL/m2, indexed AVA is ≤ 0.6 cm2/m2 and data are recorded when the patient is normotensive (systolic BP &lt; 140 mm Hg). AS, aortic stenosis; DSE. dobutamine stress echocardiography; ETT, exercise treadmill test; </t>
    </r>
    <r>
      <rPr>
        <sz val="18"/>
        <color theme="1"/>
        <rFont val="Calibri"/>
        <family val="2"/>
      </rPr>
      <t>∆Pmean,</t>
    </r>
    <r>
      <rPr>
        <sz val="18"/>
        <color theme="1"/>
        <rFont val="Calibri"/>
        <family val="2"/>
        <scheme val="minor"/>
      </rPr>
      <t xml:space="preserve"> mean pressure gradient; Vmax, maximum velocity. source: M. A. Papadakis, S. J. McPhee, M. W. Rabow: Current Medical Diagnosis &amp; Treatment 2016, 55th Ed </t>
    </r>
  </si>
  <si>
    <t>LVOT-D</t>
  </si>
  <si>
    <t>LVOT-Area</t>
  </si>
  <si>
    <t xml:space="preserve"> VTI-out</t>
  </si>
  <si>
    <t>VTI-A</t>
  </si>
  <si>
    <t>AVAi</t>
  </si>
  <si>
    <t>C.Output</t>
  </si>
  <si>
    <t>4.0 – 8.0 L/min</t>
  </si>
  <si>
    <t>C.Index</t>
  </si>
  <si>
    <t>2.5 – 4.0 l/min/m2</t>
  </si>
  <si>
    <t>HR</t>
  </si>
  <si>
    <t>Obs.Index</t>
  </si>
  <si>
    <t>ml</t>
  </si>
  <si>
    <t>Stage:</t>
  </si>
  <si>
    <t>Gradient</t>
  </si>
  <si>
    <t>Flow</t>
  </si>
  <si>
    <t>Sys.BP</t>
  </si>
  <si>
    <t>cm2/m2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</si>
</sst>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theme="1"/>
      <name val="Calibri"/>
      <family val="2"/>
      <scheme val="minor"/>
    </font>
    <font>
      <sz val="11"/>
      <color theme="1"/>
      <name val="Calibri"/>
      <family val="2"/>
      <scheme val="minor"/>
    </font>
    <font>
      <sz val="15"/>
      <color theme="1"/>
      <name val="Times New Roman"/>
      <family val="1"/>
    </font>
    <font>
      <sz val="14"/>
      <color theme="1"/>
      <name val="Calibri"/>
      <family val="2"/>
      <scheme val="minor"/>
    </font>
    <font>
      <sz val="16"/>
      <color theme="1"/>
      <name val="Calibri"/>
      <family val="2"/>
      <scheme val="minor"/>
    </font>
    <font>
      <sz val="16"/>
      <color theme="1"/>
      <name val="Calibri"/>
      <family val="2"/>
    </font>
    <font>
      <sz val="26"/>
      <color rgb="FFFF0000"/>
      <name val="Calibri"/>
      <family val="2"/>
      <scheme val="minor"/>
    </font>
    <font>
      <sz val="22"/>
      <color rgb="FF00B050"/>
      <name val="Calibri"/>
      <family val="2"/>
      <scheme val="minor"/>
    </font>
    <font>
      <sz val="22"/>
      <color rgb="FFC00000"/>
      <name val="Calibri"/>
      <family val="2"/>
      <scheme val="minor"/>
    </font>
    <font>
      <sz val="18"/>
      <color theme="1"/>
      <name val="Calibri"/>
      <family val="2"/>
      <scheme val="minor"/>
    </font>
    <font>
      <sz val="18"/>
      <color theme="1"/>
      <name val="Calibri"/>
      <family val="2"/>
    </font>
    <font>
      <i/>
      <sz val="12"/>
      <color rgb="FF2A2A2A"/>
      <name val="Arial"/>
      <family val="2"/>
    </font>
    <font>
      <sz val="12"/>
      <color rgb="FF2A2A2A"/>
      <name val="Arial"/>
      <family val="2"/>
    </font>
    <font>
      <sz val="10"/>
      <color rgb="FF2A2A2A"/>
      <name val="Symbol"/>
      <family val="1"/>
      <charset val="2"/>
    </font>
    <font>
      <sz val="7"/>
      <color rgb="FF2A2A2A"/>
      <name val="Times New Roman"/>
      <family val="1"/>
    </font>
    <font>
      <u/>
      <sz val="11"/>
      <color theme="10"/>
      <name val="Calibri"/>
      <family val="2"/>
      <scheme val="minor"/>
    </font>
    <font>
      <sz val="14"/>
      <color rgb="FF4E4E4E"/>
      <name val="Arial"/>
      <family val="2"/>
    </font>
    <font>
      <sz val="10"/>
      <color rgb="FF2A2A2A"/>
      <name val="Sitka Text"/>
    </font>
    <font>
      <sz val="22"/>
      <color theme="1"/>
      <name val="Calibri"/>
      <family val="2"/>
      <scheme val="minor"/>
    </font>
    <font>
      <sz val="20"/>
      <color theme="1"/>
      <name val="Calibri"/>
      <family val="2"/>
      <scheme val="minor"/>
    </font>
    <font>
      <b/>
      <sz val="22"/>
      <color rgb="FF0070C0"/>
      <name val="Calibri"/>
      <family val="2"/>
      <scheme val="minor"/>
    </font>
    <font>
      <b/>
      <sz val="16"/>
      <color rgb="FF0070C0"/>
      <name val="Calibri"/>
      <family val="2"/>
      <scheme val="minor"/>
    </font>
    <font>
      <sz val="16"/>
      <color rgb="FF4E4E4E"/>
      <name val="Arial"/>
      <family val="2"/>
    </font>
    <font>
      <sz val="16"/>
      <color rgb="FFC00000"/>
      <name val="Arial"/>
      <family val="2"/>
    </font>
    <font>
      <sz val="16"/>
      <color rgb="FFFF0000"/>
      <name val="Arial"/>
      <family val="2"/>
    </font>
    <font>
      <sz val="11"/>
      <color theme="1"/>
      <name val="Arial"/>
      <family val="2"/>
    </font>
    <font>
      <sz val="14"/>
      <color theme="1"/>
      <name val="Arial"/>
      <family val="2"/>
    </font>
    <font>
      <sz val="16"/>
      <color theme="1"/>
      <name val="Arial"/>
      <family val="2"/>
    </font>
    <font>
      <sz val="22"/>
      <color rgb="FFFF0000"/>
      <name val="Arial"/>
      <family val="2"/>
    </font>
    <font>
      <sz val="16"/>
      <color rgb="FF0070C0"/>
      <name val="Arial"/>
      <family val="2"/>
    </font>
    <font>
      <sz val="20"/>
      <color rgb="FFFF0000"/>
      <name val="Arial"/>
      <family val="2"/>
    </font>
    <font>
      <sz val="14"/>
      <color rgb="FFC00000"/>
      <name val="Arial"/>
      <family val="2"/>
    </font>
    <font>
      <sz val="14"/>
      <color rgb="FF0070C0"/>
      <name val="Calibri"/>
      <family val="2"/>
      <scheme val="minor"/>
    </font>
    <font>
      <sz val="14"/>
      <color rgb="FFCC0099"/>
      <name val="Calibri"/>
      <family val="2"/>
      <scheme val="minor"/>
    </font>
    <font>
      <sz val="14"/>
      <color theme="1"/>
      <name val="Calibri"/>
      <family val="2"/>
    </font>
    <font>
      <sz val="14"/>
      <color theme="1"/>
      <name val="Wingdings"/>
      <charset val="2"/>
    </font>
    <font>
      <b/>
      <sz val="22"/>
      <color rgb="FF7030A0"/>
      <name val="Calibri"/>
      <family val="2"/>
      <scheme val="minor"/>
    </font>
    <font>
      <sz val="16"/>
      <color theme="1"/>
      <name val="Times New Roman"/>
      <family val="1"/>
    </font>
    <font>
      <b/>
      <sz val="18"/>
      <color theme="5" tint="-0.249977111117893"/>
      <name val="Calibri"/>
      <family val="2"/>
      <scheme val="minor"/>
    </font>
    <font>
      <sz val="16"/>
      <color rgb="FFFF0000"/>
      <name val="Calibri"/>
      <family val="2"/>
      <scheme val="minor"/>
    </font>
    <font>
      <sz val="18"/>
      <color rgb="FFFF0000"/>
      <name val="Calibri"/>
      <family val="2"/>
      <scheme val="minor"/>
    </font>
    <font>
      <b/>
      <sz val="11"/>
      <color theme="1"/>
      <name val="Calibri"/>
      <family val="2"/>
      <scheme val="minor"/>
    </font>
    <font>
      <b/>
      <sz val="20"/>
      <color rgb="FF0070C0"/>
      <name val="Calibri"/>
      <family val="2"/>
      <scheme val="minor"/>
    </font>
    <font>
      <b/>
      <sz val="20"/>
      <name val="Calibri"/>
      <family val="2"/>
      <scheme val="minor"/>
    </font>
    <font>
      <b/>
      <sz val="20"/>
      <color theme="1"/>
      <name val="Calibri"/>
      <family val="2"/>
      <scheme val="minor"/>
    </font>
    <font>
      <b/>
      <sz val="22"/>
      <color theme="1"/>
      <name val="Calibri"/>
      <family val="2"/>
      <scheme val="minor"/>
    </font>
    <font>
      <sz val="22"/>
      <color rgb="FF00B0F0"/>
      <name val="Calibri"/>
      <family val="2"/>
      <scheme val="minor"/>
    </font>
    <font>
      <b/>
      <sz val="22"/>
      <color rgb="FF00B0F0"/>
      <name val="Calibri"/>
      <family val="2"/>
      <scheme val="minor"/>
    </font>
    <font>
      <b/>
      <sz val="18"/>
      <color theme="1"/>
      <name val="Calibri"/>
      <family val="2"/>
      <scheme val="minor"/>
    </font>
    <font>
      <sz val="22"/>
      <color rgb="FFFF0000"/>
      <name val="Calibri"/>
      <family val="2"/>
      <scheme val="minor"/>
    </font>
    <font>
      <b/>
      <sz val="22"/>
      <color rgb="FFC00000"/>
      <name val="Calibri"/>
      <family val="2"/>
      <scheme val="minor"/>
    </font>
    <font>
      <sz val="16"/>
      <color rgb="FF2A2A2A"/>
      <name val="Symbol"/>
      <family val="1"/>
      <charset val="2"/>
    </font>
    <font>
      <b/>
      <sz val="14"/>
      <color theme="1"/>
      <name val="Calibri"/>
      <family val="2"/>
      <scheme val="minor"/>
    </font>
    <font>
      <b/>
      <sz val="22"/>
      <color rgb="FFFF0000"/>
      <name val="Calibri"/>
      <family val="2"/>
      <scheme val="minor"/>
    </font>
    <font>
      <sz val="9"/>
      <color indexed="81"/>
      <name val="Tahoma"/>
      <family val="2"/>
    </font>
    <font>
      <b/>
      <sz val="9"/>
      <color indexed="81"/>
      <name val="Tahoma"/>
      <family val="2"/>
    </font>
    <font>
      <sz val="26"/>
      <color rgb="FFC00000"/>
      <name val="Calibri"/>
      <family val="2"/>
      <scheme val="minor"/>
    </font>
    <font>
      <sz val="26"/>
      <color theme="1"/>
      <name val="Calibri"/>
      <family val="2"/>
      <scheme val="minor"/>
    </font>
    <font>
      <sz val="9"/>
      <color indexed="81"/>
      <name val="Tahoma"/>
      <charset val="1"/>
    </font>
  </fonts>
  <fills count="3">
    <fill>
      <patternFill patternType="none"/>
    </fill>
    <fill>
      <patternFill patternType="gray125"/>
    </fill>
    <fill>
      <patternFill patternType="solid">
        <fgColor rgb="FFFFFF0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s>
  <cellStyleXfs count="2">
    <xf numFmtId="0" fontId="0" fillId="0" borderId="0"/>
    <xf numFmtId="0" fontId="15" fillId="0" borderId="0" applyNumberFormat="0" applyFill="0" applyBorder="0" applyAlignment="0" applyProtection="0"/>
  </cellStyleXfs>
  <cellXfs count="121">
    <xf numFmtId="0" fontId="0" fillId="0" borderId="0" xfId="0"/>
    <xf numFmtId="0" fontId="1" fillId="0" borderId="0" xfId="0" applyFont="1"/>
    <xf numFmtId="0" fontId="2" fillId="0" borderId="0" xfId="0" applyFont="1" applyAlignment="1">
      <alignment vertical="center"/>
    </xf>
    <xf numFmtId="0" fontId="0" fillId="0" borderId="0" xfId="0" applyAlignment="1">
      <alignment wrapText="1"/>
    </xf>
    <xf numFmtId="0" fontId="0" fillId="0" borderId="0" xfId="0" applyFont="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wrapText="1"/>
    </xf>
    <xf numFmtId="0" fontId="3" fillId="0" borderId="1" xfId="0" applyFont="1" applyBorder="1" applyAlignment="1">
      <alignment horizontal="center" wrapText="1"/>
    </xf>
    <xf numFmtId="0" fontId="1"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wrapText="1"/>
    </xf>
    <xf numFmtId="0" fontId="6" fillId="0" borderId="1" xfId="0" applyFont="1" applyBorder="1" applyAlignment="1">
      <alignment horizontal="center" vertical="center"/>
    </xf>
    <xf numFmtId="0" fontId="6" fillId="0" borderId="1" xfId="0" applyFont="1" applyBorder="1"/>
    <xf numFmtId="0" fontId="4" fillId="0" borderId="0" xfId="0" applyFont="1" applyAlignment="1">
      <alignment horizontal="center" vertical="center"/>
    </xf>
    <xf numFmtId="0" fontId="9" fillId="0" borderId="0" xfId="0" applyFont="1" applyAlignment="1">
      <alignment horizontal="center"/>
    </xf>
    <xf numFmtId="0" fontId="11" fillId="0" borderId="0" xfId="0" applyFont="1" applyAlignment="1">
      <alignment vertical="center"/>
    </xf>
    <xf numFmtId="0" fontId="13" fillId="0" borderId="0" xfId="0" applyFont="1" applyAlignment="1">
      <alignment horizontal="left" vertical="center" indent="4"/>
    </xf>
    <xf numFmtId="0" fontId="15" fillId="0" borderId="0" xfId="1"/>
    <xf numFmtId="0" fontId="9" fillId="0" borderId="0" xfId="0" applyFont="1" applyAlignment="1">
      <alignment horizontal="right"/>
    </xf>
    <xf numFmtId="0" fontId="16" fillId="0" borderId="0" xfId="0" applyFont="1" applyAlignment="1">
      <alignment vertical="center"/>
    </xf>
    <xf numFmtId="0" fontId="18"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left" vertical="center"/>
    </xf>
    <xf numFmtId="0" fontId="23" fillId="0" borderId="0" xfId="0" applyFont="1" applyAlignment="1">
      <alignment horizontal="center"/>
    </xf>
    <xf numFmtId="0" fontId="25" fillId="0" borderId="0" xfId="0" applyFont="1"/>
    <xf numFmtId="0" fontId="26" fillId="0" borderId="0" xfId="0" applyFont="1"/>
    <xf numFmtId="0" fontId="28" fillId="0" borderId="0" xfId="0" applyFont="1" applyAlignment="1">
      <alignment horizontal="center" vertical="center"/>
    </xf>
    <xf numFmtId="0" fontId="27" fillId="0" borderId="0" xfId="0" applyFont="1" applyAlignment="1">
      <alignment horizontal="left" vertical="center"/>
    </xf>
    <xf numFmtId="0" fontId="29" fillId="0" borderId="0" xfId="0" applyFont="1" applyAlignment="1">
      <alignment horizontal="left" vertical="center"/>
    </xf>
    <xf numFmtId="0" fontId="30" fillId="0" borderId="0" xfId="0" applyFont="1"/>
    <xf numFmtId="0" fontId="26" fillId="0" borderId="0" xfId="0" applyFont="1" applyAlignment="1">
      <alignment horizontal="left" vertical="center"/>
    </xf>
    <xf numFmtId="0" fontId="23" fillId="0" borderId="0" xfId="0" applyFont="1" applyAlignment="1">
      <alignment horizontal="left"/>
    </xf>
    <xf numFmtId="0" fontId="3" fillId="0" borderId="0" xfId="0" applyFont="1" applyAlignment="1">
      <alignment horizontal="center" vertical="center"/>
    </xf>
    <xf numFmtId="0" fontId="33" fillId="2" borderId="5" xfId="0" applyFont="1" applyFill="1" applyBorder="1" applyAlignment="1">
      <alignment horizontal="center" vertical="center"/>
    </xf>
    <xf numFmtId="0" fontId="33" fillId="2" borderId="6" xfId="0" applyFont="1" applyFill="1" applyBorder="1" applyAlignment="1">
      <alignment horizontal="center" vertical="center"/>
    </xf>
    <xf numFmtId="0" fontId="33" fillId="2" borderId="7" xfId="0" applyFont="1" applyFill="1" applyBorder="1" applyAlignment="1">
      <alignment horizontal="center" vertical="center"/>
    </xf>
    <xf numFmtId="0" fontId="36" fillId="0" borderId="0" xfId="0" applyFont="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4" fillId="0" borderId="0" xfId="0" applyFont="1"/>
    <xf numFmtId="0" fontId="37" fillId="0" borderId="0" xfId="0" applyFont="1" applyAlignment="1">
      <alignment vertical="center"/>
    </xf>
    <xf numFmtId="0" fontId="37" fillId="0" borderId="0" xfId="0" applyFont="1" applyAlignment="1">
      <alignment horizontal="left" vertical="center" indent="5"/>
    </xf>
    <xf numFmtId="0" fontId="37" fillId="0" borderId="0" xfId="0" applyFont="1" applyAlignment="1">
      <alignment horizontal="left" vertical="center" indent="10"/>
    </xf>
    <xf numFmtId="0" fontId="18" fillId="0" borderId="0" xfId="0" applyFont="1"/>
    <xf numFmtId="0" fontId="19" fillId="0" borderId="0" xfId="0" applyFont="1"/>
    <xf numFmtId="0" fontId="19" fillId="0" borderId="0" xfId="0" applyFont="1" applyFill="1" applyAlignment="1">
      <alignment horizontal="center" vertical="center"/>
    </xf>
    <xf numFmtId="0" fontId="18" fillId="0" borderId="0" xfId="0" applyFont="1" applyFill="1" applyAlignment="1">
      <alignment horizontal="center" vertical="center"/>
    </xf>
    <xf numFmtId="0" fontId="18" fillId="0" borderId="8" xfId="0" applyFont="1" applyFill="1" applyBorder="1" applyAlignment="1">
      <alignment horizontal="center" vertical="center"/>
    </xf>
    <xf numFmtId="0" fontId="42" fillId="0" borderId="0" xfId="0" applyFont="1" applyAlignment="1">
      <alignment horizontal="center" vertical="center"/>
    </xf>
    <xf numFmtId="0" fontId="41" fillId="0" borderId="0" xfId="0" applyFont="1"/>
    <xf numFmtId="0" fontId="41" fillId="0" borderId="0" xfId="0" applyFont="1" applyAlignment="1">
      <alignment horizontal="center" vertical="center"/>
    </xf>
    <xf numFmtId="0" fontId="45" fillId="0" borderId="0" xfId="0" applyFont="1" applyFill="1" applyAlignment="1">
      <alignment horizontal="center" vertical="center"/>
    </xf>
    <xf numFmtId="0" fontId="45" fillId="0" borderId="0" xfId="0" applyFont="1" applyAlignment="1">
      <alignment horizontal="center" vertical="center"/>
    </xf>
    <xf numFmtId="2" fontId="45" fillId="0" borderId="8" xfId="0" applyNumberFormat="1" applyFont="1" applyBorder="1" applyAlignment="1">
      <alignment horizontal="center" vertical="center"/>
    </xf>
    <xf numFmtId="0" fontId="44" fillId="0" borderId="0" xfId="0" applyFont="1"/>
    <xf numFmtId="2" fontId="44" fillId="0" borderId="8" xfId="0" applyNumberFormat="1" applyFont="1" applyBorder="1" applyAlignment="1">
      <alignment horizontal="center" vertical="center"/>
    </xf>
    <xf numFmtId="1" fontId="44" fillId="0" borderId="8" xfId="0" applyNumberFormat="1" applyFont="1" applyBorder="1" applyAlignment="1">
      <alignment horizontal="center" vertical="center"/>
    </xf>
    <xf numFmtId="2" fontId="43" fillId="0" borderId="8" xfId="0" applyNumberFormat="1" applyFont="1" applyBorder="1" applyAlignment="1">
      <alignment horizontal="center" vertical="center"/>
    </xf>
    <xf numFmtId="0" fontId="46" fillId="0" borderId="0" xfId="0" applyFont="1" applyFill="1" applyAlignment="1">
      <alignment horizontal="center" vertical="center"/>
    </xf>
    <xf numFmtId="1" fontId="45" fillId="0" borderId="1" xfId="0" applyNumberFormat="1" applyFont="1" applyFill="1" applyBorder="1" applyAlignment="1">
      <alignment horizontal="center" vertical="center"/>
    </xf>
    <xf numFmtId="0" fontId="48" fillId="0" borderId="0" xfId="0" applyFont="1" applyAlignment="1">
      <alignment horizontal="left" vertical="center"/>
    </xf>
    <xf numFmtId="0" fontId="9" fillId="0" borderId="0" xfId="0" applyFont="1" applyAlignment="1">
      <alignment horizontal="center" vertical="center"/>
    </xf>
    <xf numFmtId="0" fontId="1" fillId="0" borderId="0" xfId="0" applyFont="1" applyBorder="1"/>
    <xf numFmtId="0" fontId="49" fillId="0" borderId="0" xfId="0" applyFont="1" applyBorder="1" applyAlignment="1">
      <alignment horizontal="center" vertical="center"/>
    </xf>
    <xf numFmtId="0" fontId="47" fillId="0" borderId="15" xfId="0" applyFont="1" applyBorder="1" applyAlignment="1">
      <alignment horizontal="center" vertical="center"/>
    </xf>
    <xf numFmtId="0" fontId="50" fillId="0" borderId="0" xfId="0" applyFont="1" applyAlignment="1">
      <alignment horizontal="center" vertical="center"/>
    </xf>
    <xf numFmtId="0" fontId="18" fillId="0" borderId="15" xfId="0" applyFont="1" applyBorder="1"/>
    <xf numFmtId="0" fontId="18" fillId="0" borderId="12" xfId="0" applyFont="1" applyBorder="1"/>
    <xf numFmtId="0" fontId="1" fillId="0" borderId="13" xfId="0" applyFont="1" applyBorder="1"/>
    <xf numFmtId="0" fontId="51" fillId="0" borderId="0" xfId="0" applyFont="1" applyAlignment="1">
      <alignment horizontal="left" vertical="center" indent="4"/>
    </xf>
    <xf numFmtId="0" fontId="44" fillId="0" borderId="0" xfId="0" applyFont="1" applyAlignment="1">
      <alignment vertical="center"/>
    </xf>
    <xf numFmtId="0" fontId="0" fillId="0" borderId="0" xfId="0" applyFont="1"/>
    <xf numFmtId="14" fontId="1" fillId="0" borderId="0" xfId="0" applyNumberFormat="1" applyFont="1"/>
    <xf numFmtId="0" fontId="8" fillId="0" borderId="0" xfId="0" applyFont="1" applyAlignment="1">
      <alignment horizontal="center" vertical="center"/>
    </xf>
    <xf numFmtId="0" fontId="52" fillId="0" borderId="0" xfId="0" applyFont="1"/>
    <xf numFmtId="0" fontId="15" fillId="0" borderId="0" xfId="1" applyAlignment="1">
      <alignment vertical="center"/>
    </xf>
    <xf numFmtId="0" fontId="53" fillId="0" borderId="9" xfId="0" applyFont="1" applyBorder="1" applyAlignment="1">
      <alignment horizontal="center" vertical="center"/>
    </xf>
    <xf numFmtId="0" fontId="50" fillId="0" borderId="15" xfId="0" applyFont="1" applyBorder="1" applyAlignment="1">
      <alignment horizontal="center" vertical="center"/>
    </xf>
    <xf numFmtId="2" fontId="44" fillId="0" borderId="17" xfId="0" applyNumberFormat="1" applyFont="1" applyBorder="1" applyAlignment="1">
      <alignment horizontal="center" vertical="center"/>
    </xf>
    <xf numFmtId="0" fontId="53" fillId="0" borderId="10" xfId="0" applyFont="1" applyBorder="1" applyAlignment="1">
      <alignment horizontal="center" vertical="center"/>
    </xf>
    <xf numFmtId="0" fontId="53" fillId="0" borderId="11" xfId="0" applyFont="1" applyBorder="1" applyAlignment="1">
      <alignment horizontal="center" vertical="center"/>
    </xf>
    <xf numFmtId="0" fontId="50" fillId="0" borderId="0" xfId="0" applyFont="1" applyBorder="1" applyAlignment="1">
      <alignment horizontal="center" vertical="center"/>
    </xf>
    <xf numFmtId="0" fontId="50" fillId="0" borderId="16" xfId="0" applyFont="1" applyBorder="1" applyAlignment="1">
      <alignment horizontal="center" vertical="center"/>
    </xf>
    <xf numFmtId="0" fontId="18" fillId="0" borderId="16" xfId="0" applyFont="1" applyBorder="1"/>
    <xf numFmtId="0" fontId="18" fillId="0" borderId="14" xfId="0" applyFont="1" applyBorder="1"/>
    <xf numFmtId="0" fontId="19" fillId="2" borderId="8" xfId="0" applyFont="1" applyFill="1" applyBorder="1" applyAlignment="1" applyProtection="1">
      <alignment horizontal="center" vertical="center"/>
      <protection locked="0"/>
    </xf>
    <xf numFmtId="0" fontId="18" fillId="2" borderId="8" xfId="0" applyFont="1" applyFill="1" applyBorder="1" applyAlignment="1" applyProtection="1">
      <alignment horizontal="center" vertical="center"/>
      <protection locked="0"/>
    </xf>
    <xf numFmtId="9" fontId="18" fillId="2" borderId="8" xfId="0" applyNumberFormat="1" applyFont="1" applyFill="1" applyBorder="1" applyAlignment="1" applyProtection="1">
      <alignment horizontal="center" vertical="center"/>
      <protection locked="0"/>
    </xf>
    <xf numFmtId="0" fontId="45" fillId="2" borderId="8" xfId="0" applyFont="1" applyFill="1" applyBorder="1" applyAlignment="1" applyProtection="1">
      <alignment horizontal="center" vertical="center"/>
      <protection locked="0"/>
    </xf>
    <xf numFmtId="0" fontId="56" fillId="2" borderId="2" xfId="0" applyFont="1" applyFill="1" applyBorder="1" applyAlignment="1">
      <alignment horizontal="center" vertical="center" wrapText="1"/>
    </xf>
    <xf numFmtId="0" fontId="56" fillId="2" borderId="4" xfId="0" applyFont="1" applyFill="1" applyBorder="1" applyAlignment="1">
      <alignment horizontal="center" vertical="center" wrapText="1"/>
    </xf>
    <xf numFmtId="0" fontId="57" fillId="0" borderId="3" xfId="0" applyFont="1" applyBorder="1" applyAlignment="1"/>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0" fillId="0" borderId="4" xfId="0" applyBorder="1" applyAlignment="1"/>
    <xf numFmtId="0" fontId="0" fillId="0" borderId="3" xfId="0" applyBorder="1" applyAlignment="1"/>
    <xf numFmtId="0" fontId="9" fillId="0" borderId="0" xfId="0" applyFont="1" applyAlignment="1">
      <alignment vertical="center" wrapText="1"/>
    </xf>
    <xf numFmtId="0" fontId="4" fillId="0" borderId="2" xfId="0" applyFont="1" applyBorder="1" applyAlignment="1">
      <alignment horizont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0" fillId="0" borderId="3" xfId="0" applyBorder="1" applyAlignment="1">
      <alignment wrapText="1"/>
    </xf>
    <xf numFmtId="0" fontId="3" fillId="0" borderId="2" xfId="0" applyFont="1" applyBorder="1" applyAlignment="1">
      <alignment horizontal="center" vertical="center" wrapText="1"/>
    </xf>
    <xf numFmtId="0" fontId="1" fillId="0" borderId="15" xfId="0" applyFont="1" applyBorder="1" applyAlignment="1"/>
    <xf numFmtId="0" fontId="0" fillId="0" borderId="0" xfId="0" applyAlignment="1"/>
    <xf numFmtId="0" fontId="19" fillId="0" borderId="15" xfId="0" applyFont="1" applyBorder="1" applyAlignment="1">
      <alignment horizontal="center" vertical="center"/>
    </xf>
    <xf numFmtId="0" fontId="19" fillId="0" borderId="0" xfId="0" applyFont="1" applyAlignment="1">
      <alignment horizontal="center" vertical="center"/>
    </xf>
    <xf numFmtId="0" fontId="38" fillId="0" borderId="0" xfId="0" applyFont="1" applyAlignment="1">
      <alignment vertical="center" wrapText="1"/>
    </xf>
    <xf numFmtId="0" fontId="48" fillId="0" borderId="0" xfId="0" applyFont="1" applyAlignment="1">
      <alignment horizontal="left" vertical="center"/>
    </xf>
    <xf numFmtId="0" fontId="44" fillId="0" borderId="2" xfId="0" applyFont="1" applyBorder="1" applyAlignment="1">
      <alignment horizontal="left" vertical="center"/>
    </xf>
    <xf numFmtId="0" fontId="19" fillId="0" borderId="4" xfId="0" applyFont="1" applyBorder="1" applyAlignment="1">
      <alignment horizontal="left"/>
    </xf>
    <xf numFmtId="0" fontId="19" fillId="0" borderId="3" xfId="0" applyFont="1" applyBorder="1" applyAlignment="1">
      <alignment horizontal="left"/>
    </xf>
    <xf numFmtId="0" fontId="1" fillId="0" borderId="0" xfId="0" applyFont="1" applyBorder="1" applyAlignment="1"/>
    <xf numFmtId="0" fontId="0" fillId="0" borderId="0" xfId="0" applyBorder="1" applyAlignment="1"/>
    <xf numFmtId="0" fontId="27" fillId="0" borderId="0" xfId="0" applyFont="1" applyAlignment="1">
      <alignment horizontal="left" vertical="center" wrapText="1"/>
    </xf>
    <xf numFmtId="0" fontId="27" fillId="0" borderId="0" xfId="0" applyFont="1" applyAlignment="1">
      <alignment vertical="center" wrapText="1"/>
    </xf>
  </cellXfs>
  <cellStyles count="2">
    <cellStyle name="Hyperlink" xfId="1" builtinId="8"/>
    <cellStyle name="Normal" xfId="0" builtinId="0"/>
  </cellStyles>
  <dxfs count="12">
    <dxf>
      <font>
        <b/>
        <i val="0"/>
        <color rgb="FF9C0006"/>
      </font>
      <fill>
        <patternFill>
          <bgColor rgb="FFFFDDE1"/>
        </patternFill>
      </fill>
      <border>
        <left style="thin">
          <color auto="1"/>
        </left>
        <right style="thin">
          <color auto="1"/>
        </right>
        <top style="thin">
          <color auto="1"/>
        </top>
        <bottom style="thin">
          <color auto="1"/>
        </bottom>
      </border>
    </dxf>
    <dxf>
      <font>
        <b/>
        <i val="0"/>
        <color rgb="FF0070C0"/>
      </font>
      <fill>
        <patternFill>
          <bgColor theme="7" tint="0.79998168889431442"/>
        </patternFill>
      </fill>
      <border>
        <left style="thin">
          <color auto="1"/>
        </left>
        <right style="thin">
          <color auto="1"/>
        </right>
        <top style="thin">
          <color auto="1"/>
        </top>
        <bottom style="thin">
          <color auto="1"/>
        </bottom>
      </border>
    </dxf>
    <dxf>
      <font>
        <color rgb="FFFF0000"/>
      </font>
      <fill>
        <patternFill>
          <bgColor theme="8"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24994659260841701"/>
      </font>
      <fill>
        <patternFill>
          <bgColor theme="9" tint="0.79998168889431442"/>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DDE1"/>
      <color rgb="FFFFFFCC"/>
      <color rgb="FFFFFFFF"/>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hyperlink" Target="https://www.wallpaperflare.com/nature-landscape-garden-spring-season-flowers-tulips-wallpaper-ayxqw" TargetMode="External"/><Relationship Id="rId1" Type="http://schemas.openxmlformats.org/officeDocument/2006/relationships/image" Target="../media/image3.jp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4</xdr:col>
      <xdr:colOff>83343</xdr:colOff>
      <xdr:row>2</xdr:row>
      <xdr:rowOff>35717</xdr:rowOff>
    </xdr:from>
    <xdr:to>
      <xdr:col>8</xdr:col>
      <xdr:colOff>1083469</xdr:colOff>
      <xdr:row>3</xdr:row>
      <xdr:rowOff>23812</xdr:rowOff>
    </xdr:to>
    <xdr:cxnSp macro="">
      <xdr:nvCxnSpPr>
        <xdr:cNvPr id="4" name="Straight Arrow Connector 3">
          <a:extLst>
            <a:ext uri="{FF2B5EF4-FFF2-40B4-BE49-F238E27FC236}">
              <a16:creationId xmlns:a16="http://schemas.microsoft.com/office/drawing/2014/main" id="{00000000-0008-0000-0000-000004000000}"/>
            </a:ext>
          </a:extLst>
        </xdr:cNvPr>
        <xdr:cNvCxnSpPr/>
      </xdr:nvCxnSpPr>
      <xdr:spPr>
        <a:xfrm flipH="1">
          <a:off x="4560093" y="440530"/>
          <a:ext cx="4548189" cy="381001"/>
        </a:xfrm>
        <a:prstGeom prst="straightConnector1">
          <a:avLst/>
        </a:prstGeom>
        <a:ln w="38100" cap="flat" cmpd="sng" algn="ctr">
          <a:solidFill>
            <a:srgbClr val="FF0000"/>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8</xdr:col>
      <xdr:colOff>1214436</xdr:colOff>
      <xdr:row>2</xdr:row>
      <xdr:rowOff>47624</xdr:rowOff>
    </xdr:from>
    <xdr:to>
      <xdr:col>11</xdr:col>
      <xdr:colOff>95250</xdr:colOff>
      <xdr:row>2</xdr:row>
      <xdr:rowOff>333374</xdr:rowOff>
    </xdr:to>
    <xdr:cxnSp macro="">
      <xdr:nvCxnSpPr>
        <xdr:cNvPr id="6" name="Straight Arrow Connector 5">
          <a:extLst>
            <a:ext uri="{FF2B5EF4-FFF2-40B4-BE49-F238E27FC236}">
              <a16:creationId xmlns:a16="http://schemas.microsoft.com/office/drawing/2014/main" id="{00000000-0008-0000-0000-000006000000}"/>
            </a:ext>
          </a:extLst>
        </xdr:cNvPr>
        <xdr:cNvCxnSpPr/>
      </xdr:nvCxnSpPr>
      <xdr:spPr>
        <a:xfrm>
          <a:off x="9239249" y="452437"/>
          <a:ext cx="2667001" cy="285750"/>
        </a:xfrm>
        <a:prstGeom prst="straightConnector1">
          <a:avLst/>
        </a:prstGeom>
        <a:ln w="38100" cap="flat" cmpd="sng" algn="ctr">
          <a:solidFill>
            <a:srgbClr val="FF0000"/>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8</xdr:col>
      <xdr:colOff>1143002</xdr:colOff>
      <xdr:row>2</xdr:row>
      <xdr:rowOff>47625</xdr:rowOff>
    </xdr:from>
    <xdr:to>
      <xdr:col>8</xdr:col>
      <xdr:colOff>1154906</xdr:colOff>
      <xdr:row>2</xdr:row>
      <xdr:rowOff>333374</xdr:rowOff>
    </xdr:to>
    <xdr:cxnSp macro="">
      <xdr:nvCxnSpPr>
        <xdr:cNvPr id="10" name="Straight Arrow Connector 9">
          <a:extLst>
            <a:ext uri="{FF2B5EF4-FFF2-40B4-BE49-F238E27FC236}">
              <a16:creationId xmlns:a16="http://schemas.microsoft.com/office/drawing/2014/main" id="{00000000-0008-0000-0000-00000A000000}"/>
            </a:ext>
          </a:extLst>
        </xdr:cNvPr>
        <xdr:cNvCxnSpPr/>
      </xdr:nvCxnSpPr>
      <xdr:spPr>
        <a:xfrm>
          <a:off x="9167815" y="452438"/>
          <a:ext cx="11904" cy="28574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14</xdr:col>
      <xdr:colOff>261936</xdr:colOff>
      <xdr:row>4</xdr:row>
      <xdr:rowOff>119062</xdr:rowOff>
    </xdr:from>
    <xdr:to>
      <xdr:col>14</xdr:col>
      <xdr:colOff>273844</xdr:colOff>
      <xdr:row>18</xdr:row>
      <xdr:rowOff>107156</xdr:rowOff>
    </xdr:to>
    <xdr:cxnSp macro="">
      <xdr:nvCxnSpPr>
        <xdr:cNvPr id="15" name="Straight Arrow Connector 14">
          <a:extLst>
            <a:ext uri="{FF2B5EF4-FFF2-40B4-BE49-F238E27FC236}">
              <a16:creationId xmlns:a16="http://schemas.microsoft.com/office/drawing/2014/main" id="{00000000-0008-0000-0000-00000F000000}"/>
            </a:ext>
          </a:extLst>
        </xdr:cNvPr>
        <xdr:cNvCxnSpPr/>
      </xdr:nvCxnSpPr>
      <xdr:spPr>
        <a:xfrm flipH="1">
          <a:off x="14406561" y="1547812"/>
          <a:ext cx="11908" cy="4679157"/>
        </a:xfrm>
        <a:prstGeom prst="straightConnector1">
          <a:avLst/>
        </a:prstGeom>
        <a:ln w="38100" cap="flat" cmpd="sng" algn="ctr">
          <a:solidFill>
            <a:srgbClr val="FF0000"/>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8</xdr:col>
      <xdr:colOff>1164433</xdr:colOff>
      <xdr:row>4</xdr:row>
      <xdr:rowOff>57151</xdr:rowOff>
    </xdr:from>
    <xdr:to>
      <xdr:col>8</xdr:col>
      <xdr:colOff>1176337</xdr:colOff>
      <xdr:row>4</xdr:row>
      <xdr:rowOff>342900</xdr:rowOff>
    </xdr:to>
    <xdr:cxnSp macro="">
      <xdr:nvCxnSpPr>
        <xdr:cNvPr id="17" name="Straight Arrow Connector 16">
          <a:extLst>
            <a:ext uri="{FF2B5EF4-FFF2-40B4-BE49-F238E27FC236}">
              <a16:creationId xmlns:a16="http://schemas.microsoft.com/office/drawing/2014/main" id="{00000000-0008-0000-0000-000011000000}"/>
            </a:ext>
          </a:extLst>
        </xdr:cNvPr>
        <xdr:cNvCxnSpPr/>
      </xdr:nvCxnSpPr>
      <xdr:spPr>
        <a:xfrm>
          <a:off x="9189246" y="1390651"/>
          <a:ext cx="11904" cy="28574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8</xdr:col>
      <xdr:colOff>1554958</xdr:colOff>
      <xdr:row>4</xdr:row>
      <xdr:rowOff>42864</xdr:rowOff>
    </xdr:from>
    <xdr:to>
      <xdr:col>10</xdr:col>
      <xdr:colOff>166687</xdr:colOff>
      <xdr:row>4</xdr:row>
      <xdr:rowOff>321469</xdr:rowOff>
    </xdr:to>
    <xdr:cxnSp macro="">
      <xdr:nvCxnSpPr>
        <xdr:cNvPr id="18" name="Straight Arrow Connector 17">
          <a:extLst>
            <a:ext uri="{FF2B5EF4-FFF2-40B4-BE49-F238E27FC236}">
              <a16:creationId xmlns:a16="http://schemas.microsoft.com/office/drawing/2014/main" id="{00000000-0008-0000-0000-000012000000}"/>
            </a:ext>
          </a:extLst>
        </xdr:cNvPr>
        <xdr:cNvCxnSpPr/>
      </xdr:nvCxnSpPr>
      <xdr:spPr>
        <a:xfrm>
          <a:off x="9579771" y="1376364"/>
          <a:ext cx="921541" cy="278605"/>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8</xdr:col>
      <xdr:colOff>1178718</xdr:colOff>
      <xdr:row>6</xdr:row>
      <xdr:rowOff>71438</xdr:rowOff>
    </xdr:from>
    <xdr:to>
      <xdr:col>8</xdr:col>
      <xdr:colOff>1190624</xdr:colOff>
      <xdr:row>9</xdr:row>
      <xdr:rowOff>392906</xdr:rowOff>
    </xdr:to>
    <xdr:cxnSp macro="">
      <xdr:nvCxnSpPr>
        <xdr:cNvPr id="20" name="Straight Arrow Connector 19">
          <a:extLst>
            <a:ext uri="{FF2B5EF4-FFF2-40B4-BE49-F238E27FC236}">
              <a16:creationId xmlns:a16="http://schemas.microsoft.com/office/drawing/2014/main" id="{00000000-0008-0000-0000-000014000000}"/>
            </a:ext>
          </a:extLst>
        </xdr:cNvPr>
        <xdr:cNvCxnSpPr/>
      </xdr:nvCxnSpPr>
      <xdr:spPr>
        <a:xfrm flipH="1">
          <a:off x="9203531" y="2297907"/>
          <a:ext cx="11906" cy="964405"/>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8</xdr:col>
      <xdr:colOff>1166812</xdr:colOff>
      <xdr:row>12</xdr:row>
      <xdr:rowOff>107156</xdr:rowOff>
    </xdr:from>
    <xdr:to>
      <xdr:col>8</xdr:col>
      <xdr:colOff>1166812</xdr:colOff>
      <xdr:row>18</xdr:row>
      <xdr:rowOff>119062</xdr:rowOff>
    </xdr:to>
    <xdr:cxnSp macro="">
      <xdr:nvCxnSpPr>
        <xdr:cNvPr id="22" name="Straight Arrow Connector 21">
          <a:extLst>
            <a:ext uri="{FF2B5EF4-FFF2-40B4-BE49-F238E27FC236}">
              <a16:creationId xmlns:a16="http://schemas.microsoft.com/office/drawing/2014/main" id="{00000000-0008-0000-0000-000016000000}"/>
            </a:ext>
          </a:extLst>
        </xdr:cNvPr>
        <xdr:cNvCxnSpPr/>
      </xdr:nvCxnSpPr>
      <xdr:spPr>
        <a:xfrm>
          <a:off x="9441656" y="4060031"/>
          <a:ext cx="0" cy="2083594"/>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10</xdr:col>
      <xdr:colOff>709615</xdr:colOff>
      <xdr:row>6</xdr:row>
      <xdr:rowOff>54769</xdr:rowOff>
    </xdr:from>
    <xdr:to>
      <xdr:col>10</xdr:col>
      <xdr:colOff>714375</xdr:colOff>
      <xdr:row>8</xdr:row>
      <xdr:rowOff>11906</xdr:rowOff>
    </xdr:to>
    <xdr:cxnSp macro="">
      <xdr:nvCxnSpPr>
        <xdr:cNvPr id="24" name="Straight Arrow Connector 23">
          <a:extLst>
            <a:ext uri="{FF2B5EF4-FFF2-40B4-BE49-F238E27FC236}">
              <a16:creationId xmlns:a16="http://schemas.microsoft.com/office/drawing/2014/main" id="{00000000-0008-0000-0000-000018000000}"/>
            </a:ext>
          </a:extLst>
        </xdr:cNvPr>
        <xdr:cNvCxnSpPr/>
      </xdr:nvCxnSpPr>
      <xdr:spPr>
        <a:xfrm>
          <a:off x="11044240" y="2281238"/>
          <a:ext cx="4760" cy="540543"/>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10</xdr:col>
      <xdr:colOff>745333</xdr:colOff>
      <xdr:row>10</xdr:row>
      <xdr:rowOff>42863</xdr:rowOff>
    </xdr:from>
    <xdr:to>
      <xdr:col>10</xdr:col>
      <xdr:colOff>757237</xdr:colOff>
      <xdr:row>11</xdr:row>
      <xdr:rowOff>257174</xdr:rowOff>
    </xdr:to>
    <xdr:cxnSp macro="">
      <xdr:nvCxnSpPr>
        <xdr:cNvPr id="26" name="Straight Arrow Connector 25">
          <a:extLst>
            <a:ext uri="{FF2B5EF4-FFF2-40B4-BE49-F238E27FC236}">
              <a16:creationId xmlns:a16="http://schemas.microsoft.com/office/drawing/2014/main" id="{00000000-0008-0000-0000-00001A000000}"/>
            </a:ext>
          </a:extLst>
        </xdr:cNvPr>
        <xdr:cNvCxnSpPr/>
      </xdr:nvCxnSpPr>
      <xdr:spPr>
        <a:xfrm>
          <a:off x="11079958" y="3328988"/>
          <a:ext cx="11904" cy="28574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10</xdr:col>
      <xdr:colOff>909640</xdr:colOff>
      <xdr:row>10</xdr:row>
      <xdr:rowOff>64295</xdr:rowOff>
    </xdr:from>
    <xdr:to>
      <xdr:col>12</xdr:col>
      <xdr:colOff>976312</xdr:colOff>
      <xdr:row>11</xdr:row>
      <xdr:rowOff>345281</xdr:rowOff>
    </xdr:to>
    <xdr:cxnSp macro="">
      <xdr:nvCxnSpPr>
        <xdr:cNvPr id="27" name="Straight Arrow Connector 26">
          <a:extLst>
            <a:ext uri="{FF2B5EF4-FFF2-40B4-BE49-F238E27FC236}">
              <a16:creationId xmlns:a16="http://schemas.microsoft.com/office/drawing/2014/main" id="{00000000-0008-0000-0000-00001B000000}"/>
            </a:ext>
          </a:extLst>
        </xdr:cNvPr>
        <xdr:cNvCxnSpPr/>
      </xdr:nvCxnSpPr>
      <xdr:spPr>
        <a:xfrm>
          <a:off x="11494296" y="3445670"/>
          <a:ext cx="1793079" cy="447674"/>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12</xdr:col>
      <xdr:colOff>671514</xdr:colOff>
      <xdr:row>14</xdr:row>
      <xdr:rowOff>28575</xdr:rowOff>
    </xdr:from>
    <xdr:to>
      <xdr:col>12</xdr:col>
      <xdr:colOff>683418</xdr:colOff>
      <xdr:row>15</xdr:row>
      <xdr:rowOff>4762</xdr:rowOff>
    </xdr:to>
    <xdr:cxnSp macro="">
      <xdr:nvCxnSpPr>
        <xdr:cNvPr id="29" name="Straight Arrow Connector 28">
          <a:extLst>
            <a:ext uri="{FF2B5EF4-FFF2-40B4-BE49-F238E27FC236}">
              <a16:creationId xmlns:a16="http://schemas.microsoft.com/office/drawing/2014/main" id="{00000000-0008-0000-0000-00001D000000}"/>
            </a:ext>
          </a:extLst>
        </xdr:cNvPr>
        <xdr:cNvCxnSpPr/>
      </xdr:nvCxnSpPr>
      <xdr:spPr>
        <a:xfrm>
          <a:off x="12732545" y="4826794"/>
          <a:ext cx="11904" cy="28574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12</xdr:col>
      <xdr:colOff>666750</xdr:colOff>
      <xdr:row>16</xdr:row>
      <xdr:rowOff>47626</xdr:rowOff>
    </xdr:from>
    <xdr:to>
      <xdr:col>12</xdr:col>
      <xdr:colOff>678654</xdr:colOff>
      <xdr:row>18</xdr:row>
      <xdr:rowOff>-1</xdr:rowOff>
    </xdr:to>
    <xdr:cxnSp macro="">
      <xdr:nvCxnSpPr>
        <xdr:cNvPr id="30" name="Straight Arrow Connector 29">
          <a:extLst>
            <a:ext uri="{FF2B5EF4-FFF2-40B4-BE49-F238E27FC236}">
              <a16:creationId xmlns:a16="http://schemas.microsoft.com/office/drawing/2014/main" id="{00000000-0008-0000-0000-00001E000000}"/>
            </a:ext>
          </a:extLst>
        </xdr:cNvPr>
        <xdr:cNvCxnSpPr/>
      </xdr:nvCxnSpPr>
      <xdr:spPr>
        <a:xfrm>
          <a:off x="12727781" y="5619751"/>
          <a:ext cx="11904" cy="309561"/>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10</xdr:col>
      <xdr:colOff>1012031</xdr:colOff>
      <xdr:row>16</xdr:row>
      <xdr:rowOff>59531</xdr:rowOff>
    </xdr:from>
    <xdr:to>
      <xdr:col>12</xdr:col>
      <xdr:colOff>535782</xdr:colOff>
      <xdr:row>18</xdr:row>
      <xdr:rowOff>95249</xdr:rowOff>
    </xdr:to>
    <xdr:cxnSp macro="">
      <xdr:nvCxnSpPr>
        <xdr:cNvPr id="31" name="Straight Arrow Connector 30">
          <a:extLst>
            <a:ext uri="{FF2B5EF4-FFF2-40B4-BE49-F238E27FC236}">
              <a16:creationId xmlns:a16="http://schemas.microsoft.com/office/drawing/2014/main" id="{00000000-0008-0000-0000-00001F000000}"/>
            </a:ext>
          </a:extLst>
        </xdr:cNvPr>
        <xdr:cNvCxnSpPr/>
      </xdr:nvCxnSpPr>
      <xdr:spPr>
        <a:xfrm flipH="1">
          <a:off x="11346656" y="5631656"/>
          <a:ext cx="1250157" cy="392906"/>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8</xdr:col>
      <xdr:colOff>1345406</xdr:colOff>
      <xdr:row>14</xdr:row>
      <xdr:rowOff>52387</xdr:rowOff>
    </xdr:from>
    <xdr:to>
      <xdr:col>10</xdr:col>
      <xdr:colOff>516735</xdr:colOff>
      <xdr:row>18</xdr:row>
      <xdr:rowOff>178593</xdr:rowOff>
    </xdr:to>
    <xdr:cxnSp macro="">
      <xdr:nvCxnSpPr>
        <xdr:cNvPr id="34" name="Straight Arrow Connector 33">
          <a:extLst>
            <a:ext uri="{FF2B5EF4-FFF2-40B4-BE49-F238E27FC236}">
              <a16:creationId xmlns:a16="http://schemas.microsoft.com/office/drawing/2014/main" id="{00000000-0008-0000-0000-000022000000}"/>
            </a:ext>
          </a:extLst>
        </xdr:cNvPr>
        <xdr:cNvCxnSpPr/>
      </xdr:nvCxnSpPr>
      <xdr:spPr>
        <a:xfrm flipH="1">
          <a:off x="9620250" y="4945856"/>
          <a:ext cx="1481141" cy="1257300"/>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52390</xdr:colOff>
      <xdr:row>4</xdr:row>
      <xdr:rowOff>4764</xdr:rowOff>
    </xdr:from>
    <xdr:to>
      <xdr:col>4</xdr:col>
      <xdr:colOff>488156</xdr:colOff>
      <xdr:row>4</xdr:row>
      <xdr:rowOff>345281</xdr:rowOff>
    </xdr:to>
    <xdr:cxnSp macro="">
      <xdr:nvCxnSpPr>
        <xdr:cNvPr id="37" name="Straight Arrow Connector 36">
          <a:extLst>
            <a:ext uri="{FF2B5EF4-FFF2-40B4-BE49-F238E27FC236}">
              <a16:creationId xmlns:a16="http://schemas.microsoft.com/office/drawing/2014/main" id="{00000000-0008-0000-0000-000025000000}"/>
            </a:ext>
          </a:extLst>
        </xdr:cNvPr>
        <xdr:cNvCxnSpPr/>
      </xdr:nvCxnSpPr>
      <xdr:spPr>
        <a:xfrm>
          <a:off x="4529140" y="1338264"/>
          <a:ext cx="435766" cy="340517"/>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xdr:col>
      <xdr:colOff>1404937</xdr:colOff>
      <xdr:row>4</xdr:row>
      <xdr:rowOff>50007</xdr:rowOff>
    </xdr:from>
    <xdr:to>
      <xdr:col>2</xdr:col>
      <xdr:colOff>466728</xdr:colOff>
      <xdr:row>4</xdr:row>
      <xdr:rowOff>345281</xdr:rowOff>
    </xdr:to>
    <xdr:cxnSp macro="">
      <xdr:nvCxnSpPr>
        <xdr:cNvPr id="39" name="Straight Arrow Connector 38">
          <a:extLst>
            <a:ext uri="{FF2B5EF4-FFF2-40B4-BE49-F238E27FC236}">
              <a16:creationId xmlns:a16="http://schemas.microsoft.com/office/drawing/2014/main" id="{00000000-0008-0000-0000-000027000000}"/>
            </a:ext>
          </a:extLst>
        </xdr:cNvPr>
        <xdr:cNvCxnSpPr/>
      </xdr:nvCxnSpPr>
      <xdr:spPr>
        <a:xfrm flipH="1">
          <a:off x="2119312" y="1383507"/>
          <a:ext cx="478635" cy="295274"/>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xdr:col>
      <xdr:colOff>285750</xdr:colOff>
      <xdr:row>6</xdr:row>
      <xdr:rowOff>80961</xdr:rowOff>
    </xdr:from>
    <xdr:to>
      <xdr:col>1</xdr:col>
      <xdr:colOff>307182</xdr:colOff>
      <xdr:row>18</xdr:row>
      <xdr:rowOff>190499</xdr:rowOff>
    </xdr:to>
    <xdr:cxnSp macro="">
      <xdr:nvCxnSpPr>
        <xdr:cNvPr id="41" name="Straight Arrow Connector 40">
          <a:extLst>
            <a:ext uri="{FF2B5EF4-FFF2-40B4-BE49-F238E27FC236}">
              <a16:creationId xmlns:a16="http://schemas.microsoft.com/office/drawing/2014/main" id="{00000000-0008-0000-0000-000029000000}"/>
            </a:ext>
          </a:extLst>
        </xdr:cNvPr>
        <xdr:cNvCxnSpPr/>
      </xdr:nvCxnSpPr>
      <xdr:spPr>
        <a:xfrm flipH="1">
          <a:off x="1000125" y="2307430"/>
          <a:ext cx="21432" cy="3812382"/>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92868</xdr:colOff>
      <xdr:row>7</xdr:row>
      <xdr:rowOff>23813</xdr:rowOff>
    </xdr:from>
    <xdr:to>
      <xdr:col>4</xdr:col>
      <xdr:colOff>571503</xdr:colOff>
      <xdr:row>7</xdr:row>
      <xdr:rowOff>319087</xdr:rowOff>
    </xdr:to>
    <xdr:cxnSp macro="">
      <xdr:nvCxnSpPr>
        <xdr:cNvPr id="46" name="Straight Arrow Connector 45">
          <a:extLst>
            <a:ext uri="{FF2B5EF4-FFF2-40B4-BE49-F238E27FC236}">
              <a16:creationId xmlns:a16="http://schemas.microsoft.com/office/drawing/2014/main" id="{00000000-0008-0000-0000-00002E000000}"/>
            </a:ext>
          </a:extLst>
        </xdr:cNvPr>
        <xdr:cNvCxnSpPr/>
      </xdr:nvCxnSpPr>
      <xdr:spPr>
        <a:xfrm flipH="1">
          <a:off x="4569618" y="2357438"/>
          <a:ext cx="478635" cy="295274"/>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83344</xdr:colOff>
      <xdr:row>7</xdr:row>
      <xdr:rowOff>35719</xdr:rowOff>
    </xdr:from>
    <xdr:to>
      <xdr:col>4</xdr:col>
      <xdr:colOff>642937</xdr:colOff>
      <xdr:row>9</xdr:row>
      <xdr:rowOff>261938</xdr:rowOff>
    </xdr:to>
    <xdr:cxnSp macro="">
      <xdr:nvCxnSpPr>
        <xdr:cNvPr id="47" name="Straight Arrow Connector 46">
          <a:extLst>
            <a:ext uri="{FF2B5EF4-FFF2-40B4-BE49-F238E27FC236}">
              <a16:creationId xmlns:a16="http://schemas.microsoft.com/office/drawing/2014/main" id="{00000000-0008-0000-0000-00002F000000}"/>
            </a:ext>
          </a:extLst>
        </xdr:cNvPr>
        <xdr:cNvCxnSpPr/>
      </xdr:nvCxnSpPr>
      <xdr:spPr>
        <a:xfrm flipH="1">
          <a:off x="4560094" y="2369344"/>
          <a:ext cx="559593" cy="762000"/>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71437</xdr:colOff>
      <xdr:row>7</xdr:row>
      <xdr:rowOff>23812</xdr:rowOff>
    </xdr:from>
    <xdr:to>
      <xdr:col>4</xdr:col>
      <xdr:colOff>750094</xdr:colOff>
      <xdr:row>11</xdr:row>
      <xdr:rowOff>83343</xdr:rowOff>
    </xdr:to>
    <xdr:cxnSp macro="">
      <xdr:nvCxnSpPr>
        <xdr:cNvPr id="50" name="Straight Arrow Connector 49">
          <a:extLst>
            <a:ext uri="{FF2B5EF4-FFF2-40B4-BE49-F238E27FC236}">
              <a16:creationId xmlns:a16="http://schemas.microsoft.com/office/drawing/2014/main" id="{00000000-0008-0000-0000-000032000000}"/>
            </a:ext>
          </a:extLst>
        </xdr:cNvPr>
        <xdr:cNvCxnSpPr/>
      </xdr:nvCxnSpPr>
      <xdr:spPr>
        <a:xfrm flipH="1">
          <a:off x="4548187" y="2357437"/>
          <a:ext cx="678657" cy="108346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857250</xdr:colOff>
      <xdr:row>7</xdr:row>
      <xdr:rowOff>0</xdr:rowOff>
    </xdr:from>
    <xdr:to>
      <xdr:col>4</xdr:col>
      <xdr:colOff>881062</xdr:colOff>
      <xdr:row>12</xdr:row>
      <xdr:rowOff>47625</xdr:rowOff>
    </xdr:to>
    <xdr:cxnSp macro="">
      <xdr:nvCxnSpPr>
        <xdr:cNvPr id="53" name="Straight Arrow Connector 52">
          <a:extLst>
            <a:ext uri="{FF2B5EF4-FFF2-40B4-BE49-F238E27FC236}">
              <a16:creationId xmlns:a16="http://schemas.microsoft.com/office/drawing/2014/main" id="{00000000-0008-0000-0000-000035000000}"/>
            </a:ext>
          </a:extLst>
        </xdr:cNvPr>
        <xdr:cNvCxnSpPr/>
      </xdr:nvCxnSpPr>
      <xdr:spPr>
        <a:xfrm flipH="1">
          <a:off x="5334000" y="2333625"/>
          <a:ext cx="23812" cy="1571625"/>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4</xdr:col>
      <xdr:colOff>1000126</xdr:colOff>
      <xdr:row>7</xdr:row>
      <xdr:rowOff>23812</xdr:rowOff>
    </xdr:from>
    <xdr:to>
      <xdr:col>5</xdr:col>
      <xdr:colOff>523874</xdr:colOff>
      <xdr:row>14</xdr:row>
      <xdr:rowOff>226218</xdr:rowOff>
    </xdr:to>
    <xdr:cxnSp macro="">
      <xdr:nvCxnSpPr>
        <xdr:cNvPr id="56" name="Straight Arrow Connector 55">
          <a:extLst>
            <a:ext uri="{FF2B5EF4-FFF2-40B4-BE49-F238E27FC236}">
              <a16:creationId xmlns:a16="http://schemas.microsoft.com/office/drawing/2014/main" id="{00000000-0008-0000-0000-000038000000}"/>
            </a:ext>
          </a:extLst>
        </xdr:cNvPr>
        <xdr:cNvCxnSpPr/>
      </xdr:nvCxnSpPr>
      <xdr:spPr>
        <a:xfrm>
          <a:off x="5476876" y="2357437"/>
          <a:ext cx="1262061" cy="2667000"/>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1</xdr:col>
      <xdr:colOff>583407</xdr:colOff>
      <xdr:row>7</xdr:row>
      <xdr:rowOff>190499</xdr:rowOff>
    </xdr:from>
    <xdr:to>
      <xdr:col>2</xdr:col>
      <xdr:colOff>381002</xdr:colOff>
      <xdr:row>18</xdr:row>
      <xdr:rowOff>178596</xdr:rowOff>
    </xdr:to>
    <xdr:cxnSp macro="">
      <xdr:nvCxnSpPr>
        <xdr:cNvPr id="71" name="Connector: Curved 70">
          <a:extLst>
            <a:ext uri="{FF2B5EF4-FFF2-40B4-BE49-F238E27FC236}">
              <a16:creationId xmlns:a16="http://schemas.microsoft.com/office/drawing/2014/main" id="{00000000-0008-0000-0000-000047000000}"/>
            </a:ext>
          </a:extLst>
        </xdr:cNvPr>
        <xdr:cNvCxnSpPr/>
      </xdr:nvCxnSpPr>
      <xdr:spPr>
        <a:xfrm rot="5400000">
          <a:off x="113109" y="3708797"/>
          <a:ext cx="3583785" cy="1214439"/>
        </a:xfrm>
        <a:prstGeom prst="curvedConnector3">
          <a:avLst>
            <a:gd name="adj1" fmla="val 498"/>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916781</xdr:colOff>
      <xdr:row>9</xdr:row>
      <xdr:rowOff>176212</xdr:rowOff>
    </xdr:from>
    <xdr:to>
      <xdr:col>2</xdr:col>
      <xdr:colOff>438151</xdr:colOff>
      <xdr:row>18</xdr:row>
      <xdr:rowOff>178593</xdr:rowOff>
    </xdr:to>
    <xdr:cxnSp macro="">
      <xdr:nvCxnSpPr>
        <xdr:cNvPr id="74" name="Connector: Curved 73">
          <a:extLst>
            <a:ext uri="{FF2B5EF4-FFF2-40B4-BE49-F238E27FC236}">
              <a16:creationId xmlns:a16="http://schemas.microsoft.com/office/drawing/2014/main" id="{00000000-0008-0000-0000-00004A000000}"/>
            </a:ext>
          </a:extLst>
        </xdr:cNvPr>
        <xdr:cNvCxnSpPr/>
      </xdr:nvCxnSpPr>
      <xdr:spPr>
        <a:xfrm rot="5400000">
          <a:off x="569119" y="4107655"/>
          <a:ext cx="3062288" cy="938214"/>
        </a:xfrm>
        <a:prstGeom prst="curvedConnector3">
          <a:avLst>
            <a:gd name="adj1" fmla="val 622"/>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842962</xdr:colOff>
      <xdr:row>14</xdr:row>
      <xdr:rowOff>116681</xdr:rowOff>
    </xdr:from>
    <xdr:to>
      <xdr:col>4</xdr:col>
      <xdr:colOff>845344</xdr:colOff>
      <xdr:row>18</xdr:row>
      <xdr:rowOff>202406</xdr:rowOff>
    </xdr:to>
    <xdr:cxnSp macro="">
      <xdr:nvCxnSpPr>
        <xdr:cNvPr id="114" name="Straight Arrow Connector 113">
          <a:extLst>
            <a:ext uri="{FF2B5EF4-FFF2-40B4-BE49-F238E27FC236}">
              <a16:creationId xmlns:a16="http://schemas.microsoft.com/office/drawing/2014/main" id="{00000000-0008-0000-0000-000072000000}"/>
            </a:ext>
          </a:extLst>
        </xdr:cNvPr>
        <xdr:cNvCxnSpPr/>
      </xdr:nvCxnSpPr>
      <xdr:spPr>
        <a:xfrm>
          <a:off x="5319712" y="4914900"/>
          <a:ext cx="2382" cy="1216819"/>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3</xdr:col>
      <xdr:colOff>869157</xdr:colOff>
      <xdr:row>12</xdr:row>
      <xdr:rowOff>59530</xdr:rowOff>
    </xdr:from>
    <xdr:to>
      <xdr:col>3</xdr:col>
      <xdr:colOff>869157</xdr:colOff>
      <xdr:row>18</xdr:row>
      <xdr:rowOff>71436</xdr:rowOff>
    </xdr:to>
    <xdr:cxnSp macro="">
      <xdr:nvCxnSpPr>
        <xdr:cNvPr id="117" name="Straight Arrow Connector 116">
          <a:extLst>
            <a:ext uri="{FF2B5EF4-FFF2-40B4-BE49-F238E27FC236}">
              <a16:creationId xmlns:a16="http://schemas.microsoft.com/office/drawing/2014/main" id="{00000000-0008-0000-0000-000075000000}"/>
            </a:ext>
          </a:extLst>
        </xdr:cNvPr>
        <xdr:cNvCxnSpPr/>
      </xdr:nvCxnSpPr>
      <xdr:spPr>
        <a:xfrm>
          <a:off x="3500438" y="4012405"/>
          <a:ext cx="0" cy="2083594"/>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xdr:twoCellAnchor>
    <xdr:from>
      <xdr:col>6</xdr:col>
      <xdr:colOff>76203</xdr:colOff>
      <xdr:row>15</xdr:row>
      <xdr:rowOff>183358</xdr:rowOff>
    </xdr:from>
    <xdr:to>
      <xdr:col>10</xdr:col>
      <xdr:colOff>333375</xdr:colOff>
      <xdr:row>18</xdr:row>
      <xdr:rowOff>238124</xdr:rowOff>
    </xdr:to>
    <xdr:cxnSp macro="">
      <xdr:nvCxnSpPr>
        <xdr:cNvPr id="118" name="Straight Arrow Connector 117">
          <a:extLst>
            <a:ext uri="{FF2B5EF4-FFF2-40B4-BE49-F238E27FC236}">
              <a16:creationId xmlns:a16="http://schemas.microsoft.com/office/drawing/2014/main" id="{00000000-0008-0000-0000-000076000000}"/>
            </a:ext>
          </a:extLst>
        </xdr:cNvPr>
        <xdr:cNvCxnSpPr/>
      </xdr:nvCxnSpPr>
      <xdr:spPr>
        <a:xfrm>
          <a:off x="7898609" y="5386389"/>
          <a:ext cx="3019422" cy="876298"/>
        </a:xfrm>
        <a:prstGeom prst="straightConnector1">
          <a:avLst/>
        </a:prstGeom>
        <a:noFill/>
        <a:ln w="38100" cap="flat" cmpd="sng" algn="ctr">
          <a:solidFill>
            <a:srgbClr val="FF0000"/>
          </a:solidFill>
          <a:prstDash val="solid"/>
          <a:round/>
          <a:headEnd type="none" w="med" len="med"/>
          <a:tailEnd type="arrow" w="med" len="med"/>
        </a:ln>
        <a:effectLst/>
      </xdr:spPr>
    </xdr:cxnSp>
    <xdr:clientData/>
  </xdr:twoCellAnchor>
  <mc:AlternateContent xmlns:mc="http://schemas.openxmlformats.org/markup-compatibility/2006">
    <mc:Choice xmlns:a14="http://schemas.microsoft.com/office/drawing/2010/main" Requires="a14">
      <xdr:twoCellAnchor editAs="oneCell">
        <xdr:from>
          <xdr:col>16</xdr:col>
          <xdr:colOff>47625</xdr:colOff>
          <xdr:row>2</xdr:row>
          <xdr:rowOff>9525</xdr:rowOff>
        </xdr:from>
        <xdr:to>
          <xdr:col>18</xdr:col>
          <xdr:colOff>695325</xdr:colOff>
          <xdr:row>3</xdr:row>
          <xdr:rowOff>85725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18</xdr:col>
      <xdr:colOff>9473</xdr:colOff>
      <xdr:row>4</xdr:row>
      <xdr:rowOff>4479</xdr:rowOff>
    </xdr:from>
    <xdr:to>
      <xdr:col>24</xdr:col>
      <xdr:colOff>136071</xdr:colOff>
      <xdr:row>25</xdr:row>
      <xdr:rowOff>64935</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17589902" y="1555693"/>
          <a:ext cx="7270348" cy="7789313"/>
        </a:xfrm>
        <a:prstGeom prst="rect">
          <a:avLst/>
        </a:prstGeom>
        <a:solidFill>
          <a:srgbClr val="FF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15</xdr:col>
          <xdr:colOff>628650</xdr:colOff>
          <xdr:row>23</xdr:row>
          <xdr:rowOff>400050</xdr:rowOff>
        </xdr:from>
        <xdr:to>
          <xdr:col>17</xdr:col>
          <xdr:colOff>504825</xdr:colOff>
          <xdr:row>24</xdr:row>
          <xdr:rowOff>409575</xdr:rowOff>
        </xdr:to>
        <xdr:sp macro="" textlink="">
          <xdr:nvSpPr>
            <xdr:cNvPr id="1038" name="ToggleButton1"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13607</xdr:colOff>
      <xdr:row>2</xdr:row>
      <xdr:rowOff>27213</xdr:rowOff>
    </xdr:from>
    <xdr:to>
      <xdr:col>15</xdr:col>
      <xdr:colOff>13607</xdr:colOff>
      <xdr:row>26</xdr:row>
      <xdr:rowOff>27214</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3607" y="653142"/>
          <a:ext cx="14722929" cy="90759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28576</xdr:rowOff>
    </xdr:from>
    <xdr:to>
      <xdr:col>10</xdr:col>
      <xdr:colOff>742950</xdr:colOff>
      <xdr:row>17</xdr:row>
      <xdr:rowOff>171450</xdr:rowOff>
    </xdr:to>
    <xdr:pic>
      <xdr:nvPicPr>
        <xdr:cNvPr id="3" name="Picture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28576"/>
          <a:ext cx="10591800" cy="54863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2</xdr:row>
      <xdr:rowOff>161925</xdr:rowOff>
    </xdr:from>
    <xdr:to>
      <xdr:col>11</xdr:col>
      <xdr:colOff>276225</xdr:colOff>
      <xdr:row>22</xdr:row>
      <xdr:rowOff>295275</xdr:rowOff>
    </xdr:to>
    <xdr:pic>
      <xdr:nvPicPr>
        <xdr:cNvPr id="3" name="Picture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542925"/>
          <a:ext cx="14268450" cy="6229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304800</xdr:colOff>
      <xdr:row>0</xdr:row>
      <xdr:rowOff>85725</xdr:rowOff>
    </xdr:from>
    <xdr:to>
      <xdr:col>10</xdr:col>
      <xdr:colOff>762906</xdr:colOff>
      <xdr:row>1</xdr:row>
      <xdr:rowOff>161925</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85725"/>
          <a:ext cx="13316856"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123824</xdr:colOff>
      <xdr:row>0</xdr:row>
      <xdr:rowOff>114300</xdr:rowOff>
    </xdr:from>
    <xdr:to>
      <xdr:col>8</xdr:col>
      <xdr:colOff>590550</xdr:colOff>
      <xdr:row>19</xdr:row>
      <xdr:rowOff>358597</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4" y="114300"/>
          <a:ext cx="10296526" cy="7302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basem kayali" id="{D7A6210B-30AB-4655-A10F-173FF590235E}" userId="b318092b2af42b2b"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18" dT="2021-09-04T20:09:41.22" personId="{D7A6210B-30AB-4655-A10F-173FF590235E}" id="{8759C51C-33EB-4FC3-AC54-B3FA4A3A2A21}">
    <text>Severe aortic stenosis &lt;0.6 cm2/m2 
VSAS &lt;0.4 cm2/m2 (&lt;0.45 cm2/m)</text>
  </threadedComment>
  <threadedComment ref="T20" dT="2020-09-13T13:07:58.26" personId="{D7A6210B-30AB-4655-A10F-173FF590235E}" id="{A80DFC11-45FE-4B22-BE7E-7B0FCB344B1B}">
    <text>Standard AS- Surgery is Class-I</text>
  </threadedComment>
  <threadedComment ref="V20" dT="2020-09-13T13:04:18.08" personId="{D7A6210B-30AB-4655-A10F-173FF590235E}" id="{9D5028DB-580D-41CB-9F84-EC4AE5E73DB2}">
    <text>Paradoxical LFLG AS</text>
  </threadedComment>
  <threadedComment ref="T21" dT="2020-09-30T21:59:36.10" personId="{D7A6210B-30AB-4655-A10F-173FF590235E}" id="{0994B496-7F4D-4891-B5EE-5EC39E1F7446}">
    <text>Risk 
Stratification for 
selection of 
timing of AVR</text>
  </threadedComment>
  <threadedComment ref="U21" dT="2020-09-30T21:50:52.05" personId="{D7A6210B-30AB-4655-A10F-173FF590235E}" id="{31A00915-E4A4-416B-9BA1-ABBAD3CCEDA6}">
    <text>HG/ Low EF  =&gt;AVR(1)</text>
  </threadedComment>
  <threadedComment ref="T22" dT="2020-11-22T02:50:38.39" personId="{D7A6210B-30AB-4655-A10F-173FF590235E}" id="{AAF93729-62CB-4A27-8D53-00FA7AE0161C}">
    <text>Progressive AS </text>
  </threadedComment>
</ThreadedComments>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hyperlink" Target="https://www.heartvalves.com/wp-content/uploads/2019/03/AHA_ACC-2017-Valvular-Guidelines-Summary-Flashcard.pdf" TargetMode="External"/><Relationship Id="rId6" Type="http://schemas.openxmlformats.org/officeDocument/2006/relationships/image" Target="../media/image1.emf"/><Relationship Id="rId5" Type="http://schemas.openxmlformats.org/officeDocument/2006/relationships/control" Target="../activeX/activeX1.xml"/><Relationship Id="rId10" Type="http://schemas.microsoft.com/office/2017/10/relationships/threadedComment" Target="../threadedComments/threadedComment1.xml"/><Relationship Id="rId4" Type="http://schemas.openxmlformats.org/officeDocument/2006/relationships/vmlDrawing" Target="../drawings/vmlDrawing1.v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newheartvalve.com/hcp/guidelines/?gclid=CjwKCAiA7ovTBRAQEiwAo8dPcR9PCL7peOBXjxy93lFGJw2RqsNGeFVUHUzwCH9mGtA2YTgwzi8U6xoCDFAQAvD_Bw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31"/>
  <sheetViews>
    <sheetView tabSelected="1" zoomScale="70" zoomScaleNormal="70" workbookViewId="0">
      <selection activeCell="Q5" sqref="Q5"/>
    </sheetView>
  </sheetViews>
  <sheetFormatPr defaultColWidth="18.28515625" defaultRowHeight="33" customHeight="1" x14ac:dyDescent="0.25"/>
  <cols>
    <col min="1" max="1" width="3" style="1" customWidth="1"/>
    <col min="2" max="2" width="21.28515625" style="1" customWidth="1"/>
    <col min="3" max="3" width="7.5703125" style="1" customWidth="1"/>
    <col min="4" max="4" width="27.7109375" style="1" customWidth="1"/>
    <col min="5" max="5" width="24.85546875" style="1" customWidth="1"/>
    <col min="6" max="6" width="25.42578125" style="1" customWidth="1"/>
    <col min="7" max="7" width="3.5703125" style="1" customWidth="1"/>
    <col min="8" max="8" width="3.140625" style="1" customWidth="1"/>
    <col min="9" max="9" width="32" style="1" customWidth="1"/>
    <col min="10" max="10" width="2.7109375" style="1" customWidth="1"/>
    <col min="11" max="11" width="22.140625" style="1" customWidth="1"/>
    <col min="12" max="12" width="3.7109375" style="1" customWidth="1"/>
    <col min="13" max="13" width="20.28515625" style="1" customWidth="1"/>
    <col min="14" max="14" width="14.85546875" style="1" customWidth="1"/>
    <col min="15" max="15" width="8.28515625" style="1" customWidth="1"/>
    <col min="16" max="16" width="20.42578125" style="22" customWidth="1"/>
    <col min="17" max="17" width="10" style="23" customWidth="1"/>
    <col min="18" max="18" width="12.42578125" style="1" customWidth="1"/>
    <col min="19" max="19" width="20.28515625" style="10" customWidth="1"/>
    <col min="20" max="20" width="15" style="10" customWidth="1"/>
    <col min="21" max="21" width="13.140625" style="1" customWidth="1"/>
    <col min="22" max="22" width="20.140625" style="1" customWidth="1"/>
    <col min="23" max="23" width="18.28515625" style="1"/>
    <col min="24" max="24" width="20.140625" style="1" customWidth="1"/>
    <col min="25" max="16384" width="18.28515625" style="1"/>
  </cols>
  <sheetData>
    <row r="1" spans="2:22" ht="7.5" customHeight="1" thickBot="1" x14ac:dyDescent="0.3"/>
    <row r="2" spans="2:22" ht="42" customHeight="1" thickBot="1" x14ac:dyDescent="0.55000000000000004">
      <c r="E2" s="95" t="s">
        <v>6</v>
      </c>
      <c r="F2" s="96"/>
      <c r="G2" s="96"/>
      <c r="H2" s="96"/>
      <c r="I2" s="97"/>
      <c r="U2" s="77" t="s">
        <v>26</v>
      </c>
      <c r="V2" s="78" t="s">
        <v>26</v>
      </c>
    </row>
    <row r="3" spans="2:22" ht="30.75" customHeight="1" thickBot="1" x14ac:dyDescent="0.3"/>
    <row r="4" spans="2:22" ht="42" customHeight="1" thickBot="1" x14ac:dyDescent="0.4">
      <c r="D4" s="8" t="s">
        <v>7</v>
      </c>
      <c r="E4" s="3"/>
      <c r="F4" s="3"/>
      <c r="G4" s="3"/>
      <c r="I4" s="8" t="s">
        <v>15</v>
      </c>
      <c r="M4" s="103" t="s">
        <v>25</v>
      </c>
      <c r="N4" s="100"/>
      <c r="O4" s="101"/>
    </row>
    <row r="5" spans="2:22" ht="30.75" customHeight="1" thickBot="1" x14ac:dyDescent="0.3">
      <c r="P5" s="54" t="s">
        <v>119</v>
      </c>
      <c r="Q5" s="91"/>
      <c r="S5" s="71" t="s">
        <v>120</v>
      </c>
      <c r="T5" s="61">
        <f>3.14*(Q5/2)*(Q5/2)</f>
        <v>0</v>
      </c>
      <c r="U5" s="55"/>
      <c r="V5" s="55"/>
    </row>
    <row r="6" spans="2:22" ht="39" customHeight="1" thickBot="1" x14ac:dyDescent="0.45">
      <c r="B6" s="9" t="s">
        <v>8</v>
      </c>
      <c r="E6" s="8" t="s">
        <v>10</v>
      </c>
      <c r="F6" s="12"/>
      <c r="G6" s="12"/>
      <c r="I6" s="6" t="s">
        <v>16</v>
      </c>
      <c r="K6" s="7" t="s">
        <v>17</v>
      </c>
      <c r="P6" s="54" t="s">
        <v>121</v>
      </c>
      <c r="Q6" s="91"/>
      <c r="S6" s="71" t="s">
        <v>116</v>
      </c>
      <c r="T6" s="62">
        <f>T5*Q6</f>
        <v>0</v>
      </c>
      <c r="U6" s="60" t="s">
        <v>130</v>
      </c>
      <c r="V6" s="55"/>
    </row>
    <row r="7" spans="2:22" ht="8.25" customHeight="1" thickBot="1" x14ac:dyDescent="0.5">
      <c r="P7" s="24"/>
      <c r="Q7" s="64"/>
      <c r="R7" s="49"/>
      <c r="S7" s="79"/>
      <c r="T7" s="57" t="s">
        <v>26</v>
      </c>
      <c r="U7" s="55"/>
      <c r="V7" s="55"/>
    </row>
    <row r="8" spans="2:22" ht="37.5" customHeight="1" thickBot="1" x14ac:dyDescent="0.3">
      <c r="D8" s="6" t="s">
        <v>11</v>
      </c>
      <c r="P8" s="54" t="s">
        <v>122</v>
      </c>
      <c r="Q8" s="91"/>
      <c r="S8" s="71" t="s">
        <v>129</v>
      </c>
      <c r="T8" s="63" t="e">
        <f>Q6/Q8</f>
        <v>#DIV/0!</v>
      </c>
      <c r="U8" s="55"/>
      <c r="V8" s="55"/>
    </row>
    <row r="9" spans="2:22" ht="4.5" customHeight="1" thickBot="1" x14ac:dyDescent="0.5">
      <c r="P9" s="24"/>
      <c r="Q9" s="52"/>
      <c r="R9" s="49"/>
      <c r="S9" s="79"/>
      <c r="T9" s="58"/>
      <c r="U9" s="55"/>
      <c r="V9" s="55"/>
    </row>
    <row r="10" spans="2:22" ht="33" customHeight="1" thickBot="1" x14ac:dyDescent="0.4">
      <c r="D10" s="7" t="s">
        <v>12</v>
      </c>
      <c r="K10" s="6" t="s">
        <v>18</v>
      </c>
      <c r="P10" s="24" t="s">
        <v>43</v>
      </c>
      <c r="Q10" s="92"/>
      <c r="R10" s="45" t="s">
        <v>112</v>
      </c>
      <c r="S10" s="71" t="s">
        <v>42</v>
      </c>
      <c r="T10" s="65" t="e">
        <f>T6/Q21</f>
        <v>#DIV/0!</v>
      </c>
      <c r="U10" s="113" t="s">
        <v>114</v>
      </c>
      <c r="V10" s="113"/>
    </row>
    <row r="11" spans="2:22" ht="12.75" customHeight="1" thickBot="1" x14ac:dyDescent="0.5">
      <c r="P11" s="24"/>
      <c r="Q11" s="52"/>
      <c r="R11" s="49"/>
      <c r="S11" s="71"/>
      <c r="T11" s="58" t="s">
        <v>26</v>
      </c>
      <c r="U11" s="56"/>
      <c r="V11" s="56"/>
    </row>
    <row r="12" spans="2:22" ht="39.75" customHeight="1" thickBot="1" x14ac:dyDescent="0.4">
      <c r="D12" s="6" t="s">
        <v>13</v>
      </c>
      <c r="I12" s="7" t="s">
        <v>12</v>
      </c>
      <c r="K12" s="16" t="s">
        <v>19</v>
      </c>
      <c r="L12" s="16"/>
      <c r="M12" s="20" t="s">
        <v>20</v>
      </c>
      <c r="P12" s="24" t="s">
        <v>44</v>
      </c>
      <c r="Q12" s="92"/>
      <c r="R12" s="67"/>
      <c r="S12" s="71" t="s">
        <v>124</v>
      </c>
      <c r="T12" s="59">
        <f>T6*Q16/1000</f>
        <v>0</v>
      </c>
      <c r="U12" s="66" t="s">
        <v>125</v>
      </c>
      <c r="V12" s="56"/>
    </row>
    <row r="13" spans="2:22" ht="12" customHeight="1" thickBot="1" x14ac:dyDescent="0.5">
      <c r="K13" s="4" t="s">
        <v>26</v>
      </c>
      <c r="L13" s="10"/>
      <c r="M13" s="4" t="s">
        <v>26</v>
      </c>
      <c r="P13" s="24"/>
      <c r="Q13" s="52"/>
      <c r="R13" s="49"/>
      <c r="S13" s="71"/>
      <c r="T13" s="56"/>
      <c r="U13" s="56"/>
      <c r="V13" s="56"/>
    </row>
    <row r="14" spans="2:22" ht="61.5" customHeight="1" thickBot="1" x14ac:dyDescent="0.4">
      <c r="E14" s="8" t="s">
        <v>14</v>
      </c>
      <c r="K14" s="8" t="s">
        <v>40</v>
      </c>
      <c r="M14" s="103" t="s">
        <v>117</v>
      </c>
      <c r="N14" s="101"/>
      <c r="P14" s="24" t="s">
        <v>46</v>
      </c>
      <c r="Q14" s="93"/>
      <c r="R14" s="22" t="str">
        <f>IF(AND(Q14&gt;0,Q14&lt;50%),"Low EF","")</f>
        <v/>
      </c>
      <c r="S14" s="71" t="s">
        <v>126</v>
      </c>
      <c r="T14" s="59" t="e">
        <f>T12/Q21</f>
        <v>#DIV/0!</v>
      </c>
      <c r="U14" s="66" t="s">
        <v>127</v>
      </c>
      <c r="V14" s="56"/>
    </row>
    <row r="15" spans="2:22" ht="30.75" customHeight="1" thickBot="1" x14ac:dyDescent="0.3">
      <c r="P15" s="24" t="s">
        <v>134</v>
      </c>
      <c r="Q15" s="92"/>
    </row>
    <row r="16" spans="2:22" ht="36.75" customHeight="1" thickBot="1" x14ac:dyDescent="0.5">
      <c r="F16" s="7" t="s">
        <v>27</v>
      </c>
      <c r="M16" s="107" t="s">
        <v>21</v>
      </c>
      <c r="N16" s="101"/>
      <c r="P16" s="24" t="s">
        <v>128</v>
      </c>
      <c r="Q16" s="92"/>
      <c r="R16" s="49"/>
      <c r="S16" s="71" t="s">
        <v>45</v>
      </c>
      <c r="T16" s="61" t="e">
        <f>T5*Q6/Q8</f>
        <v>#DIV/0!</v>
      </c>
      <c r="U16" s="76" t="s">
        <v>113</v>
      </c>
      <c r="V16" s="55"/>
    </row>
    <row r="17" spans="1:30" ht="12.75" customHeight="1" thickBot="1" x14ac:dyDescent="0.45">
      <c r="D17" s="11"/>
      <c r="M17" s="5"/>
      <c r="P17" s="24"/>
      <c r="Q17" s="51"/>
      <c r="S17" s="71"/>
      <c r="T17" s="56"/>
      <c r="U17" s="60"/>
      <c r="V17" s="55"/>
    </row>
    <row r="18" spans="1:30" ht="21.75" customHeight="1" thickBot="1" x14ac:dyDescent="0.35">
      <c r="P18" s="24"/>
      <c r="Q18" s="51"/>
      <c r="S18" s="71" t="s">
        <v>123</v>
      </c>
      <c r="T18" s="84" t="e">
        <f>T16/Q21</f>
        <v>#DIV/0!</v>
      </c>
      <c r="U18" s="80" t="s">
        <v>135</v>
      </c>
      <c r="V18" s="55"/>
    </row>
    <row r="19" spans="1:30" ht="29.25" customHeight="1" thickBot="1" x14ac:dyDescent="0.45">
      <c r="K19" s="15" t="s">
        <v>19</v>
      </c>
      <c r="L19" s="15"/>
      <c r="M19" s="15" t="s">
        <v>20</v>
      </c>
      <c r="P19" s="24"/>
      <c r="Q19" s="51"/>
      <c r="T19" s="114" t="e">
        <f>IF(T18&lt;0.6,"Severe by indexed area","")</f>
        <v>#DIV/0!</v>
      </c>
      <c r="U19" s="115"/>
      <c r="V19" s="116"/>
      <c r="W19" s="110" t="str">
        <f>IF(AND(Q10&lt;4,Q12&lt;40,Q10&gt;2,Q12&gt;24),"Moderate by gradient","")</f>
        <v/>
      </c>
      <c r="X19" s="111"/>
      <c r="Y19" s="117"/>
      <c r="Z19" s="118"/>
      <c r="AA19" s="117"/>
      <c r="AB19" s="118"/>
      <c r="AC19" s="117"/>
      <c r="AD19" s="118"/>
    </row>
    <row r="20" spans="1:30" ht="33" customHeight="1" thickBot="1" x14ac:dyDescent="0.55000000000000004">
      <c r="B20" s="13" t="s">
        <v>9</v>
      </c>
      <c r="D20" s="98" t="s">
        <v>22</v>
      </c>
      <c r="E20" s="99"/>
      <c r="F20" s="99"/>
      <c r="G20" s="99"/>
      <c r="H20" s="100"/>
      <c r="I20" s="101"/>
      <c r="K20" s="14" t="s">
        <v>23</v>
      </c>
      <c r="M20" s="104" t="s">
        <v>24</v>
      </c>
      <c r="N20" s="105"/>
      <c r="O20" s="106"/>
      <c r="Q20" s="53"/>
      <c r="S20" s="71" t="s">
        <v>131</v>
      </c>
      <c r="T20" s="82" t="e">
        <f>IF(AND(Q23="Yes", Q12&gt;39,Q14&gt;49%,T19="Severe by indexed area"),"D1","")</f>
        <v>#DIV/0!</v>
      </c>
      <c r="U20" s="85" t="e">
        <f>IF(AND(Q23="Yes", Q14&lt;49%,Q12&lt;40,T10&lt;35,T19="Severe by indexed area"),"D2","")</f>
        <v>#DIV/0!</v>
      </c>
      <c r="V20" s="86" t="e">
        <f>IF(AND(Q23="Yes", Q14&gt;49%,Q12&lt;40,T10&lt;35,Q15&lt;140,T19="Severe by indexed area"),"D3","")</f>
        <v>#DIV/0!</v>
      </c>
      <c r="W20" s="108"/>
      <c r="X20" s="109"/>
    </row>
    <row r="21" spans="1:30" ht="33" customHeight="1" x14ac:dyDescent="0.4">
      <c r="A21" s="102" t="s">
        <v>118</v>
      </c>
      <c r="B21" s="102"/>
      <c r="C21" s="102"/>
      <c r="D21" s="102"/>
      <c r="E21" s="102"/>
      <c r="F21" s="102"/>
      <c r="G21" s="102"/>
      <c r="H21" s="102"/>
      <c r="I21" s="102"/>
      <c r="J21" s="102"/>
      <c r="K21" s="102"/>
      <c r="L21" s="102"/>
      <c r="M21" s="102"/>
      <c r="N21" s="102"/>
      <c r="O21" s="102"/>
      <c r="P21" s="24" t="s">
        <v>115</v>
      </c>
      <c r="Q21" s="92"/>
      <c r="R21" s="50"/>
      <c r="S21" s="79"/>
      <c r="T21" s="83" t="e">
        <f>IF(AND(Q23="No",Q14&gt;49%,Q12&gt;39,T19="Severe by indexed area"),"C1","")</f>
        <v>#DIV/0!</v>
      </c>
      <c r="U21" s="87" t="e">
        <f>IF(AND(Q23="No", Q14&lt;49%,Q12&gt;39,T10&lt;35,T19="Severe by indexed area"),"C2","")</f>
        <v>#DIV/0!</v>
      </c>
      <c r="V21" s="88" t="s">
        <v>26</v>
      </c>
      <c r="W21" s="108"/>
      <c r="X21" s="109"/>
    </row>
    <row r="22" spans="1:30" ht="33" customHeight="1" x14ac:dyDescent="0.45">
      <c r="A22" s="102"/>
      <c r="B22" s="102"/>
      <c r="C22" s="102"/>
      <c r="D22" s="102"/>
      <c r="E22" s="102"/>
      <c r="F22" s="102"/>
      <c r="G22" s="102"/>
      <c r="H22" s="102"/>
      <c r="I22" s="102"/>
      <c r="J22" s="102"/>
      <c r="K22" s="102"/>
      <c r="L22" s="102"/>
      <c r="M22" s="102"/>
      <c r="N22" s="102"/>
      <c r="O22" s="102"/>
      <c r="P22" s="24"/>
      <c r="Q22" s="52"/>
      <c r="S22" s="79"/>
      <c r="T22" s="70" t="e">
        <f>IF(T18&gt;0.6,"B","")</f>
        <v>#DIV/0!</v>
      </c>
      <c r="U22" s="69"/>
      <c r="V22" s="89"/>
      <c r="W22" s="108"/>
      <c r="X22" s="109"/>
    </row>
    <row r="23" spans="1:30" ht="33" customHeight="1" x14ac:dyDescent="0.45">
      <c r="A23" s="102"/>
      <c r="B23" s="102"/>
      <c r="C23" s="102"/>
      <c r="D23" s="102"/>
      <c r="E23" s="102"/>
      <c r="F23" s="102"/>
      <c r="G23" s="102"/>
      <c r="H23" s="102"/>
      <c r="I23" s="102"/>
      <c r="J23" s="102"/>
      <c r="K23" s="102"/>
      <c r="L23" s="102"/>
      <c r="M23" s="102"/>
      <c r="N23" s="102"/>
      <c r="O23" s="102"/>
      <c r="P23" s="25" t="s">
        <v>17</v>
      </c>
      <c r="Q23" s="94"/>
      <c r="S23" s="71" t="s">
        <v>132</v>
      </c>
      <c r="T23" s="72" t="str">
        <f>IF(Q12&gt;39,"High gradient","Low gradient")</f>
        <v>Low gradient</v>
      </c>
      <c r="U23" s="68"/>
      <c r="V23" s="89"/>
      <c r="W23" s="110" t="str">
        <f>IF(OR(Q10&gt;3.9,Q12&gt;39),"Severe by gradient","")</f>
        <v/>
      </c>
      <c r="X23" s="111"/>
    </row>
    <row r="24" spans="1:30" ht="33" customHeight="1" x14ac:dyDescent="0.45">
      <c r="A24" s="112" t="s">
        <v>111</v>
      </c>
      <c r="B24" s="112"/>
      <c r="C24" s="112"/>
      <c r="D24" s="112"/>
      <c r="E24" s="112"/>
      <c r="F24" s="112"/>
      <c r="G24" s="112"/>
      <c r="H24" s="112"/>
      <c r="I24" s="112"/>
      <c r="J24" s="112"/>
      <c r="K24" s="112"/>
      <c r="L24" s="112"/>
      <c r="M24" s="112"/>
      <c r="N24" s="112"/>
      <c r="O24" s="112"/>
      <c r="P24" s="23"/>
      <c r="S24" s="71" t="s">
        <v>133</v>
      </c>
      <c r="T24" s="72" t="e">
        <f>IF(T10&lt;35,"Low Flow","Normal Flow")</f>
        <v>#DIV/0!</v>
      </c>
      <c r="U24" s="68"/>
      <c r="V24" s="89"/>
    </row>
    <row r="25" spans="1:30" ht="33" customHeight="1" thickBot="1" x14ac:dyDescent="0.5">
      <c r="A25" s="112"/>
      <c r="B25" s="112"/>
      <c r="C25" s="112"/>
      <c r="D25" s="112"/>
      <c r="E25" s="112"/>
      <c r="F25" s="112"/>
      <c r="G25" s="112"/>
      <c r="H25" s="112"/>
      <c r="I25" s="112"/>
      <c r="J25" s="112"/>
      <c r="K25" s="112"/>
      <c r="L25" s="112"/>
      <c r="M25" s="112"/>
      <c r="N25" s="112"/>
      <c r="O25" s="112"/>
      <c r="P25" s="23"/>
      <c r="S25" s="71" t="s">
        <v>46</v>
      </c>
      <c r="T25" s="73" t="str">
        <f>IF(AND(Q14&gt;0,Q14&lt;50%),"Low EF","Normal EF")</f>
        <v>Normal EF</v>
      </c>
      <c r="U25" s="74"/>
      <c r="V25" s="90"/>
    </row>
    <row r="26" spans="1:30" ht="33" customHeight="1" x14ac:dyDescent="0.25">
      <c r="A26" s="112"/>
      <c r="B26" s="112"/>
      <c r="C26" s="112"/>
      <c r="D26" s="112"/>
      <c r="E26" s="112"/>
      <c r="F26" s="112"/>
      <c r="G26" s="112"/>
      <c r="H26" s="112"/>
      <c r="I26" s="112"/>
      <c r="J26" s="112"/>
      <c r="K26" s="112"/>
      <c r="L26" s="112"/>
      <c r="M26" s="112"/>
      <c r="N26" s="112"/>
      <c r="O26" s="112"/>
      <c r="P26" s="111" t="str">
        <f>IF(Q15&gt;139,"Data should be recorded when patient is normotensive to diagnose D3","")</f>
        <v/>
      </c>
      <c r="Q26" s="109"/>
      <c r="R26" s="109"/>
      <c r="S26" s="109"/>
      <c r="T26" s="109"/>
      <c r="U26" s="109"/>
      <c r="V26" s="109"/>
    </row>
    <row r="27" spans="1:30" ht="33" customHeight="1" x14ac:dyDescent="0.25">
      <c r="I27" s="17"/>
      <c r="J27"/>
      <c r="K27"/>
      <c r="M27" s="81" t="s">
        <v>110</v>
      </c>
    </row>
    <row r="28" spans="1:30" ht="33" customHeight="1" x14ac:dyDescent="0.25">
      <c r="I28" s="17"/>
      <c r="J28"/>
      <c r="K28"/>
    </row>
    <row r="29" spans="1:30" ht="33" customHeight="1" x14ac:dyDescent="0.25">
      <c r="I29" s="18"/>
      <c r="J29"/>
      <c r="K29"/>
    </row>
    <row r="30" spans="1:30" ht="33" customHeight="1" x14ac:dyDescent="0.25">
      <c r="I30" s="18"/>
      <c r="J30"/>
      <c r="K30"/>
    </row>
    <row r="31" spans="1:30" ht="33" customHeight="1" x14ac:dyDescent="0.25">
      <c r="I31" s="17"/>
      <c r="J31"/>
      <c r="K31"/>
      <c r="N31" s="75"/>
    </row>
  </sheetData>
  <sheetProtection sheet="1" objects="1" scenarios="1"/>
  <mergeCells count="19">
    <mergeCell ref="Y19:Z19"/>
    <mergeCell ref="AA19:AB19"/>
    <mergeCell ref="AC19:AD19"/>
    <mergeCell ref="W20:X20"/>
    <mergeCell ref="W19:X19"/>
    <mergeCell ref="W21:X21"/>
    <mergeCell ref="W22:X22"/>
    <mergeCell ref="W23:X23"/>
    <mergeCell ref="A24:O26"/>
    <mergeCell ref="U10:V10"/>
    <mergeCell ref="T19:V19"/>
    <mergeCell ref="P26:V26"/>
    <mergeCell ref="E2:I2"/>
    <mergeCell ref="D20:I20"/>
    <mergeCell ref="A21:O23"/>
    <mergeCell ref="M4:O4"/>
    <mergeCell ref="M20:O20"/>
    <mergeCell ref="M16:N16"/>
    <mergeCell ref="M14:N14"/>
  </mergeCells>
  <conditionalFormatting sqref="T10">
    <cfRule type="cellIs" dxfId="11" priority="17" operator="lessThan">
      <formula>35</formula>
    </cfRule>
  </conditionalFormatting>
  <conditionalFormatting sqref="T14">
    <cfRule type="cellIs" dxfId="10" priority="16" operator="lessThan">
      <formula>2.5</formula>
    </cfRule>
  </conditionalFormatting>
  <conditionalFormatting sqref="T19">
    <cfRule type="containsText" dxfId="9" priority="15" operator="containsText" text="Severe">
      <formula>NOT(ISERROR(SEARCH("Severe",T19)))</formula>
    </cfRule>
  </conditionalFormatting>
  <conditionalFormatting sqref="T20">
    <cfRule type="containsText" dxfId="8" priority="14" operator="containsText" text="D">
      <formula>NOT(ISERROR(SEARCH("D",T20)))</formula>
    </cfRule>
  </conditionalFormatting>
  <conditionalFormatting sqref="T21:T22">
    <cfRule type="containsText" dxfId="7" priority="13" operator="containsText" text="C">
      <formula>NOT(ISERROR(SEARCH("C",T21)))</formula>
    </cfRule>
  </conditionalFormatting>
  <conditionalFormatting sqref="T8">
    <cfRule type="cellIs" dxfId="6" priority="12" operator="lessThan">
      <formula>0.25</formula>
    </cfRule>
  </conditionalFormatting>
  <conditionalFormatting sqref="T18">
    <cfRule type="cellIs" dxfId="5" priority="11" operator="lessThan">
      <formula>0.61</formula>
    </cfRule>
  </conditionalFormatting>
  <conditionalFormatting sqref="R14">
    <cfRule type="containsText" dxfId="4" priority="10" operator="containsText" text="Low EF">
      <formula>NOT(ISERROR(SEARCH("Low EF",R14)))</formula>
    </cfRule>
  </conditionalFormatting>
  <conditionalFormatting sqref="R12">
    <cfRule type="containsText" dxfId="3" priority="9" operator="containsText" text="High gradient">
      <formula>NOT(ISERROR(SEARCH("High gradient",R12)))</formula>
    </cfRule>
  </conditionalFormatting>
  <conditionalFormatting sqref="P26">
    <cfRule type="expression" dxfId="2" priority="20">
      <formula>Q15&gt;139</formula>
    </cfRule>
  </conditionalFormatting>
  <conditionalFormatting sqref="W19:X19">
    <cfRule type="containsText" dxfId="1" priority="2" operator="containsText" text="Moderate by gradient">
      <formula>NOT(ISERROR(SEARCH("Moderate by gradient",W19)))</formula>
    </cfRule>
  </conditionalFormatting>
  <conditionalFormatting sqref="W23:X23">
    <cfRule type="containsText" dxfId="0" priority="1" operator="containsText" text="Severe by gradient">
      <formula>NOT(ISERROR(SEARCH("Severe by gradient",W23)))</formula>
    </cfRule>
  </conditionalFormatting>
  <dataValidations count="1">
    <dataValidation type="list" allowBlank="1" showInputMessage="1" showErrorMessage="1" sqref="Q23" xr:uid="{60EF3094-4E80-47B8-A2BA-611AE3C884C2}">
      <formula1>"Yes,No,?"</formula1>
    </dataValidation>
  </dataValidations>
  <hyperlinks>
    <hyperlink ref="M27" r:id="rId1" xr:uid="{875A5C41-8736-4C7F-9153-F891CC6DFC32}"/>
  </hyperlinks>
  <pageMargins left="0.25" right="0.25" top="0.75" bottom="0.75" header="0.3" footer="0.3"/>
  <pageSetup scale="39" orientation="landscape" r:id="rId2"/>
  <drawing r:id="rId3"/>
  <legacyDrawing r:id="rId4"/>
  <controls>
    <mc:AlternateContent xmlns:mc="http://schemas.openxmlformats.org/markup-compatibility/2006">
      <mc:Choice Requires="x14">
        <control shapeId="1038" r:id="rId5" name="ToggleButton1">
          <controlPr defaultSize="0" autoLine="0" r:id="rId6">
            <anchor moveWithCells="1">
              <from>
                <xdr:col>15</xdr:col>
                <xdr:colOff>628650</xdr:colOff>
                <xdr:row>23</xdr:row>
                <xdr:rowOff>400050</xdr:rowOff>
              </from>
              <to>
                <xdr:col>17</xdr:col>
                <xdr:colOff>504825</xdr:colOff>
                <xdr:row>24</xdr:row>
                <xdr:rowOff>409575</xdr:rowOff>
              </to>
            </anchor>
          </controlPr>
        </control>
      </mc:Choice>
      <mc:Fallback>
        <control shapeId="1038" r:id="rId5" name="ToggleButton1"/>
      </mc:Fallback>
    </mc:AlternateContent>
    <mc:AlternateContent xmlns:mc="http://schemas.openxmlformats.org/markup-compatibility/2006">
      <mc:Choice Requires="x14">
        <control shapeId="1025" r:id="rId7" name="CommandButton1">
          <controlPr defaultSize="0" autoLine="0" r:id="rId8">
            <anchor moveWithCells="1">
              <from>
                <xdr:col>16</xdr:col>
                <xdr:colOff>47625</xdr:colOff>
                <xdr:row>2</xdr:row>
                <xdr:rowOff>9525</xdr:rowOff>
              </from>
              <to>
                <xdr:col>18</xdr:col>
                <xdr:colOff>695325</xdr:colOff>
                <xdr:row>3</xdr:row>
                <xdr:rowOff>85725</xdr:rowOff>
              </to>
            </anchor>
          </controlPr>
        </control>
      </mc:Choice>
      <mc:Fallback>
        <control shapeId="1025" r:id="rId7"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16A4D-2438-4B2F-A697-9278F4C69640}">
  <sheetPr codeName="Sheet2"/>
  <dimension ref="B1:E12"/>
  <sheetViews>
    <sheetView topLeftCell="B1" workbookViewId="0">
      <selection activeCell="C18" sqref="C18"/>
    </sheetView>
  </sheetViews>
  <sheetFormatPr defaultColWidth="18.42578125" defaultRowHeight="30" customHeight="1" x14ac:dyDescent="0.25"/>
  <sheetData>
    <row r="1" spans="2:5" ht="30" customHeight="1" x14ac:dyDescent="0.25">
      <c r="E1" s="19" t="s">
        <v>33</v>
      </c>
    </row>
    <row r="3" spans="2:5" ht="30" customHeight="1" x14ac:dyDescent="0.25">
      <c r="B3" s="46" t="s">
        <v>0</v>
      </c>
    </row>
    <row r="4" spans="2:5" ht="30" customHeight="1" x14ac:dyDescent="0.25">
      <c r="B4" s="47" t="s">
        <v>105</v>
      </c>
    </row>
    <row r="5" spans="2:5" ht="30" customHeight="1" x14ac:dyDescent="0.25">
      <c r="B5" s="47" t="s">
        <v>1</v>
      </c>
    </row>
    <row r="6" spans="2:5" ht="30" customHeight="1" x14ac:dyDescent="0.25">
      <c r="B6" s="47" t="s">
        <v>2</v>
      </c>
    </row>
    <row r="7" spans="2:5" ht="30" customHeight="1" x14ac:dyDescent="0.25">
      <c r="B7" s="48" t="s">
        <v>3</v>
      </c>
    </row>
    <row r="8" spans="2:5" ht="30" customHeight="1" x14ac:dyDescent="0.25">
      <c r="B8" s="46" t="s">
        <v>106</v>
      </c>
    </row>
    <row r="9" spans="2:5" ht="30" customHeight="1" x14ac:dyDescent="0.25">
      <c r="B9" s="46" t="s">
        <v>107</v>
      </c>
    </row>
    <row r="10" spans="2:5" ht="30" customHeight="1" x14ac:dyDescent="0.25">
      <c r="B10" s="46" t="s">
        <v>4</v>
      </c>
      <c r="C10" s="2" t="s">
        <v>108</v>
      </c>
    </row>
    <row r="11" spans="2:5" ht="30" customHeight="1" x14ac:dyDescent="0.35">
      <c r="B11" s="45" t="s">
        <v>5</v>
      </c>
    </row>
    <row r="12" spans="2:5" ht="30" customHeight="1" x14ac:dyDescent="0.35">
      <c r="B12" s="45" t="s">
        <v>109</v>
      </c>
    </row>
  </sheetData>
  <hyperlinks>
    <hyperlink ref="E1" r:id="rId1" xr:uid="{4EFD0388-07BB-4A2D-BABA-4F28AF2A9B79}"/>
  </hyperlinks>
  <pageMargins left="0.7" right="0.7" top="0.75" bottom="0.75" header="0.3" footer="0.3"/>
  <pageSetup orientation="portrait" horizontalDpi="4294967293" verticalDpi="4294967293"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834CC-B2FA-46A9-BD75-47E010B4073E}">
  <sheetPr codeName="Sheet3"/>
  <dimension ref="L3:L11"/>
  <sheetViews>
    <sheetView workbookViewId="0">
      <selection activeCell="L11" sqref="L11"/>
    </sheetView>
  </sheetViews>
  <sheetFormatPr defaultColWidth="14.85546875" defaultRowHeight="24.75" customHeight="1" x14ac:dyDescent="0.25"/>
  <sheetData>
    <row r="3" spans="12:12" ht="24.75" customHeight="1" x14ac:dyDescent="0.25">
      <c r="L3" s="17" t="s">
        <v>36</v>
      </c>
    </row>
    <row r="4" spans="12:12" ht="24.75" customHeight="1" x14ac:dyDescent="0.25">
      <c r="L4" s="17" t="s">
        <v>28</v>
      </c>
    </row>
    <row r="5" spans="12:12" ht="24.75" customHeight="1" x14ac:dyDescent="0.25">
      <c r="L5" s="17" t="s">
        <v>29</v>
      </c>
    </row>
    <row r="6" spans="12:12" ht="24.75" customHeight="1" x14ac:dyDescent="0.25">
      <c r="L6" s="18" t="s">
        <v>37</v>
      </c>
    </row>
    <row r="7" spans="12:12" ht="24.75" customHeight="1" x14ac:dyDescent="0.25">
      <c r="L7" s="18" t="s">
        <v>38</v>
      </c>
    </row>
    <row r="8" spans="12:12" ht="24.75" customHeight="1" x14ac:dyDescent="0.25">
      <c r="L8" s="17" t="s">
        <v>39</v>
      </c>
    </row>
    <row r="9" spans="12:12" ht="24.75" customHeight="1" x14ac:dyDescent="0.25">
      <c r="L9" s="18" t="s">
        <v>30</v>
      </c>
    </row>
    <row r="10" spans="12:12" ht="24.75" customHeight="1" x14ac:dyDescent="0.25">
      <c r="L10" s="18" t="s">
        <v>31</v>
      </c>
    </row>
    <row r="11" spans="12:12" ht="24.75" customHeight="1" x14ac:dyDescent="0.25">
      <c r="L11" s="18" t="s">
        <v>32</v>
      </c>
    </row>
  </sheetData>
  <pageMargins left="0.7" right="0.7" top="0.75" bottom="0.75" header="0.3" footer="0.3"/>
  <pageSetup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85662-B339-41AC-A6AB-1651CE9E6926}">
  <sheetPr codeName="Sheet4"/>
  <dimension ref="A1:J22"/>
  <sheetViews>
    <sheetView topLeftCell="A3" workbookViewId="0">
      <selection activeCell="F8" sqref="F8"/>
    </sheetView>
  </sheetViews>
  <sheetFormatPr defaultColWidth="15.7109375" defaultRowHeight="27" customHeight="1" x14ac:dyDescent="0.25"/>
  <cols>
    <col min="1" max="1" width="15.7109375" style="38"/>
    <col min="2" max="2" width="22.28515625" style="38" bestFit="1" customWidth="1"/>
    <col min="3" max="4" width="15.7109375" style="38"/>
    <col min="5" max="5" width="60.5703125" style="38" customWidth="1"/>
    <col min="6" max="16384" width="15.7109375" style="38"/>
  </cols>
  <sheetData>
    <row r="1" spans="1:10" ht="27" customHeight="1" thickBot="1" x14ac:dyDescent="0.3">
      <c r="A1" s="39" t="s">
        <v>74</v>
      </c>
      <c r="B1" s="40" t="s">
        <v>75</v>
      </c>
      <c r="C1" s="40" t="s">
        <v>77</v>
      </c>
      <c r="D1" s="40" t="s">
        <v>78</v>
      </c>
      <c r="E1" s="41" t="s">
        <v>80</v>
      </c>
    </row>
    <row r="2" spans="1:10" ht="39.75" customHeight="1" x14ac:dyDescent="0.25">
      <c r="A2" s="42" t="s">
        <v>82</v>
      </c>
      <c r="B2" s="5" t="s">
        <v>103</v>
      </c>
      <c r="C2" s="38" t="s">
        <v>83</v>
      </c>
      <c r="D2" s="38" t="s">
        <v>79</v>
      </c>
      <c r="E2" s="38" t="s">
        <v>81</v>
      </c>
    </row>
    <row r="3" spans="1:10" ht="75" x14ac:dyDescent="0.25">
      <c r="A3" s="42" t="s">
        <v>84</v>
      </c>
      <c r="B3" s="5" t="s">
        <v>85</v>
      </c>
      <c r="C3" s="38" t="s">
        <v>83</v>
      </c>
      <c r="D3" s="38" t="s">
        <v>79</v>
      </c>
      <c r="E3" s="5" t="s">
        <v>86</v>
      </c>
    </row>
    <row r="4" spans="1:10" ht="56.25" x14ac:dyDescent="0.25">
      <c r="A4" s="42" t="s">
        <v>87</v>
      </c>
      <c r="B4" s="5" t="s">
        <v>76</v>
      </c>
      <c r="C4" s="38" t="s">
        <v>83</v>
      </c>
      <c r="D4" s="38" t="s">
        <v>79</v>
      </c>
      <c r="E4" s="5" t="s">
        <v>88</v>
      </c>
    </row>
    <row r="5" spans="1:10" ht="60" customHeight="1" x14ac:dyDescent="0.25">
      <c r="A5" s="42" t="s">
        <v>89</v>
      </c>
      <c r="B5" s="5" t="s">
        <v>90</v>
      </c>
      <c r="C5" s="38" t="s">
        <v>83</v>
      </c>
      <c r="D5" s="38" t="s">
        <v>91</v>
      </c>
      <c r="E5" s="5" t="s">
        <v>88</v>
      </c>
    </row>
    <row r="6" spans="1:10" ht="59.25" customHeight="1" x14ac:dyDescent="0.25">
      <c r="A6" s="42" t="s">
        <v>55</v>
      </c>
      <c r="B6" s="5" t="s">
        <v>92</v>
      </c>
      <c r="C6" s="38" t="s">
        <v>19</v>
      </c>
      <c r="D6" s="38" t="s">
        <v>93</v>
      </c>
      <c r="E6" s="5" t="s">
        <v>94</v>
      </c>
    </row>
    <row r="7" spans="1:10" ht="73.5" customHeight="1" x14ac:dyDescent="0.25">
      <c r="A7" s="42" t="s">
        <v>95</v>
      </c>
      <c r="B7" s="5" t="s">
        <v>96</v>
      </c>
      <c r="C7" s="38" t="s">
        <v>19</v>
      </c>
      <c r="D7" s="38" t="s">
        <v>91</v>
      </c>
      <c r="E7" s="5" t="s">
        <v>99</v>
      </c>
    </row>
    <row r="8" spans="1:10" ht="56.25" x14ac:dyDescent="0.25">
      <c r="A8" s="42" t="s">
        <v>97</v>
      </c>
      <c r="B8" s="5" t="s">
        <v>98</v>
      </c>
      <c r="C8" s="38" t="s">
        <v>19</v>
      </c>
      <c r="D8" s="38" t="s">
        <v>79</v>
      </c>
      <c r="E8" s="5" t="s">
        <v>99</v>
      </c>
    </row>
    <row r="9" spans="1:10" ht="12.75" customHeight="1" x14ac:dyDescent="0.25">
      <c r="A9" s="43"/>
      <c r="B9" s="43"/>
      <c r="C9" s="43"/>
      <c r="D9" s="43"/>
      <c r="E9" s="43"/>
      <c r="F9" s="43"/>
      <c r="G9" s="43"/>
      <c r="H9" s="43"/>
      <c r="I9" s="43"/>
      <c r="J9" s="43"/>
    </row>
    <row r="10" spans="1:10" ht="27" customHeight="1" x14ac:dyDescent="0.25">
      <c r="A10" s="120" t="s">
        <v>100</v>
      </c>
      <c r="B10" s="120"/>
      <c r="C10" s="120"/>
      <c r="D10" s="120"/>
      <c r="E10" s="120"/>
      <c r="F10" s="120"/>
      <c r="G10" s="120"/>
      <c r="H10" s="120"/>
      <c r="I10" s="120"/>
      <c r="J10" s="120"/>
    </row>
    <row r="11" spans="1:10" ht="9.75" customHeight="1" x14ac:dyDescent="0.25">
      <c r="A11" s="44" t="s">
        <v>26</v>
      </c>
      <c r="B11" s="43"/>
      <c r="C11" s="43"/>
      <c r="D11" s="43"/>
      <c r="E11" s="43"/>
      <c r="F11" s="43"/>
      <c r="G11" s="43"/>
      <c r="H11" s="43"/>
      <c r="I11" s="43"/>
      <c r="J11" s="43"/>
    </row>
    <row r="12" spans="1:10" ht="41.25" customHeight="1" x14ac:dyDescent="0.25">
      <c r="A12" s="119" t="s">
        <v>101</v>
      </c>
      <c r="B12" s="119"/>
      <c r="C12" s="119"/>
      <c r="D12" s="119"/>
      <c r="E12" s="119"/>
      <c r="F12" s="119"/>
      <c r="G12" s="119"/>
      <c r="H12" s="119"/>
      <c r="I12" s="119"/>
      <c r="J12" s="119"/>
    </row>
    <row r="13" spans="1:10" ht="27" customHeight="1" x14ac:dyDescent="0.25">
      <c r="A13" s="119"/>
      <c r="B13" s="119"/>
      <c r="C13" s="119"/>
      <c r="D13" s="119"/>
      <c r="E13" s="119"/>
      <c r="F13" s="119"/>
      <c r="G13" s="119"/>
      <c r="H13" s="119"/>
      <c r="I13" s="119"/>
      <c r="J13" s="119"/>
    </row>
    <row r="14" spans="1:10" ht="27" customHeight="1" x14ac:dyDescent="0.25">
      <c r="A14" s="119"/>
      <c r="B14" s="119"/>
      <c r="C14" s="119"/>
      <c r="D14" s="119"/>
      <c r="E14" s="119"/>
      <c r="F14" s="119"/>
      <c r="G14" s="119"/>
      <c r="H14" s="119"/>
      <c r="I14" s="119"/>
      <c r="J14" s="119"/>
    </row>
    <row r="15" spans="1:10" ht="27" customHeight="1" x14ac:dyDescent="0.25">
      <c r="A15" s="44"/>
      <c r="B15" s="43"/>
      <c r="C15" s="43"/>
      <c r="D15" s="43"/>
      <c r="E15" s="43"/>
      <c r="F15" s="43"/>
      <c r="G15" s="43"/>
      <c r="H15" s="43"/>
      <c r="I15" s="43"/>
      <c r="J15" s="43"/>
    </row>
    <row r="16" spans="1:10" ht="27" customHeight="1" x14ac:dyDescent="0.25">
      <c r="A16" s="120" t="s">
        <v>102</v>
      </c>
      <c r="B16" s="120"/>
      <c r="C16" s="120"/>
      <c r="D16" s="120"/>
      <c r="E16" s="120"/>
      <c r="F16" s="120"/>
      <c r="G16" s="120"/>
      <c r="H16" s="120"/>
      <c r="I16" s="120"/>
      <c r="J16" s="120"/>
    </row>
    <row r="17" spans="1:10" ht="18.75" x14ac:dyDescent="0.25">
      <c r="A17" s="120"/>
      <c r="B17" s="120"/>
      <c r="C17" s="120"/>
      <c r="D17" s="120"/>
      <c r="E17" s="120"/>
      <c r="F17" s="120"/>
      <c r="G17" s="120"/>
      <c r="H17" s="120"/>
      <c r="I17" s="120"/>
      <c r="J17" s="120"/>
    </row>
    <row r="18" spans="1:10" ht="27" customHeight="1" x14ac:dyDescent="0.25">
      <c r="A18" s="120"/>
      <c r="B18" s="120"/>
      <c r="C18" s="120"/>
      <c r="D18" s="120"/>
      <c r="E18" s="120"/>
      <c r="F18" s="120"/>
      <c r="G18" s="120"/>
      <c r="H18" s="120"/>
      <c r="I18" s="120"/>
      <c r="J18" s="120"/>
    </row>
    <row r="19" spans="1:10" ht="27" customHeight="1" x14ac:dyDescent="0.25">
      <c r="A19" s="43"/>
      <c r="B19" s="43"/>
      <c r="C19" s="43"/>
      <c r="D19" s="43"/>
      <c r="E19" s="43"/>
      <c r="F19" s="43"/>
      <c r="G19" s="43"/>
      <c r="H19" s="43"/>
      <c r="I19" s="43"/>
      <c r="J19" s="43"/>
    </row>
    <row r="20" spans="1:10" ht="27" customHeight="1" x14ac:dyDescent="0.25">
      <c r="A20" s="119" t="s">
        <v>104</v>
      </c>
      <c r="B20" s="119"/>
      <c r="C20" s="119"/>
      <c r="D20" s="119"/>
      <c r="E20" s="119"/>
      <c r="F20" s="119"/>
      <c r="G20" s="119"/>
      <c r="H20" s="119"/>
      <c r="I20" s="119"/>
      <c r="J20" s="119"/>
    </row>
    <row r="21" spans="1:10" ht="27" customHeight="1" x14ac:dyDescent="0.25">
      <c r="A21" s="119"/>
      <c r="B21" s="119"/>
      <c r="C21" s="119"/>
      <c r="D21" s="119"/>
      <c r="E21" s="119"/>
      <c r="F21" s="119"/>
      <c r="G21" s="119"/>
      <c r="H21" s="119"/>
      <c r="I21" s="119"/>
      <c r="J21" s="119"/>
    </row>
    <row r="22" spans="1:10" ht="27" customHeight="1" x14ac:dyDescent="0.25">
      <c r="A22" s="119"/>
      <c r="B22" s="119"/>
      <c r="C22" s="119"/>
      <c r="D22" s="119"/>
      <c r="E22" s="119"/>
      <c r="F22" s="119"/>
      <c r="G22" s="119"/>
      <c r="H22" s="119"/>
      <c r="I22" s="119"/>
      <c r="J22" s="119"/>
    </row>
  </sheetData>
  <mergeCells count="4">
    <mergeCell ref="A12:J14"/>
    <mergeCell ref="A16:J18"/>
    <mergeCell ref="A10:J10"/>
    <mergeCell ref="A20:J2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2DBD3-8A6B-4252-8FFD-74D196B7FC27}">
  <sheetPr codeName="Sheet5"/>
  <dimension ref="A1"/>
  <sheetViews>
    <sheetView workbookViewId="0">
      <selection activeCell="C2" sqref="C2"/>
    </sheetView>
  </sheetViews>
  <sheetFormatPr defaultColWidth="19.28515625" defaultRowHeight="24" customHeight="1"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B044E-9B01-4175-B81C-EAF75938FED5}">
  <sheetPr codeName="Sheet6"/>
  <dimension ref="A1:K19"/>
  <sheetViews>
    <sheetView workbookViewId="0">
      <selection activeCell="G13" sqref="G13"/>
    </sheetView>
  </sheetViews>
  <sheetFormatPr defaultColWidth="15.85546875" defaultRowHeight="22.5" customHeight="1" x14ac:dyDescent="0.2"/>
  <cols>
    <col min="1" max="1" width="15.85546875" style="30"/>
    <col min="2" max="2" width="14.7109375" style="33" customWidth="1"/>
    <col min="3" max="5" width="15.85546875" style="30"/>
    <col min="6" max="6" width="17.42578125" style="30" customWidth="1"/>
    <col min="7" max="7" width="15.85546875" style="30"/>
    <col min="8" max="8" width="6.7109375" style="30" customWidth="1"/>
    <col min="9" max="13" width="15.85546875" style="30"/>
    <col min="14" max="14" width="17.42578125" style="30" customWidth="1"/>
    <col min="15" max="16384" width="15.85546875" style="30"/>
  </cols>
  <sheetData>
    <row r="1" spans="1:11" ht="22.5" customHeight="1" x14ac:dyDescent="0.2">
      <c r="A1" s="32" t="s">
        <v>47</v>
      </c>
    </row>
    <row r="2" spans="1:11" ht="22.5" customHeight="1" x14ac:dyDescent="0.2">
      <c r="B2" s="27" t="s">
        <v>50</v>
      </c>
      <c r="C2" s="21" t="s">
        <v>48</v>
      </c>
    </row>
    <row r="3" spans="1:11" ht="22.5" customHeight="1" x14ac:dyDescent="0.2">
      <c r="D3" s="26" t="s">
        <v>34</v>
      </c>
    </row>
    <row r="4" spans="1:11" ht="22.5" customHeight="1" x14ac:dyDescent="0.2">
      <c r="B4" s="27" t="s">
        <v>51</v>
      </c>
      <c r="C4" s="30" t="s">
        <v>52</v>
      </c>
    </row>
    <row r="5" spans="1:11" ht="22.5" customHeight="1" x14ac:dyDescent="0.3">
      <c r="C5" s="29" t="s">
        <v>57</v>
      </c>
      <c r="E5" s="31" t="s">
        <v>53</v>
      </c>
    </row>
    <row r="6" spans="1:11" ht="22.5" customHeight="1" x14ac:dyDescent="0.3">
      <c r="C6" s="29" t="s">
        <v>58</v>
      </c>
      <c r="E6" s="31" t="s">
        <v>54</v>
      </c>
    </row>
    <row r="7" spans="1:11" ht="22.5" customHeight="1" x14ac:dyDescent="0.3">
      <c r="B7" s="28" t="s">
        <v>49</v>
      </c>
      <c r="C7" s="29"/>
      <c r="E7" s="31"/>
    </row>
    <row r="8" spans="1:11" ht="22.5" customHeight="1" x14ac:dyDescent="0.3">
      <c r="C8" s="29" t="s">
        <v>55</v>
      </c>
      <c r="E8" s="21" t="s">
        <v>63</v>
      </c>
    </row>
    <row r="9" spans="1:11" ht="22.5" customHeight="1" x14ac:dyDescent="0.3">
      <c r="C9" s="29" t="s">
        <v>56</v>
      </c>
      <c r="E9" s="21" t="s">
        <v>64</v>
      </c>
    </row>
    <row r="10" spans="1:11" ht="22.5" customHeight="1" x14ac:dyDescent="0.3">
      <c r="B10" s="30"/>
      <c r="C10" s="37" t="s">
        <v>73</v>
      </c>
      <c r="E10" s="26" t="s">
        <v>69</v>
      </c>
      <c r="I10" s="31" t="s">
        <v>66</v>
      </c>
      <c r="K10" s="31" t="s">
        <v>67</v>
      </c>
    </row>
    <row r="11" spans="1:11" ht="22.5" customHeight="1" x14ac:dyDescent="0.25">
      <c r="B11" s="26"/>
      <c r="K11" s="31" t="s">
        <v>68</v>
      </c>
    </row>
    <row r="12" spans="1:11" ht="22.5" customHeight="1" x14ac:dyDescent="0.25">
      <c r="B12" s="26" t="s">
        <v>35</v>
      </c>
      <c r="K12" s="31" t="s">
        <v>70</v>
      </c>
    </row>
    <row r="13" spans="1:11" ht="22.5" customHeight="1" x14ac:dyDescent="0.25">
      <c r="B13" s="34" t="s">
        <v>59</v>
      </c>
      <c r="K13" s="31" t="s">
        <v>71</v>
      </c>
    </row>
    <row r="14" spans="1:11" ht="22.5" customHeight="1" x14ac:dyDescent="0.2">
      <c r="B14" s="34" t="s">
        <v>60</v>
      </c>
    </row>
    <row r="15" spans="1:11" ht="22.5" customHeight="1" x14ac:dyDescent="0.2">
      <c r="B15" s="34" t="s">
        <v>61</v>
      </c>
    </row>
    <row r="16" spans="1:11" ht="22.5" customHeight="1" x14ac:dyDescent="0.2">
      <c r="B16" s="34" t="s">
        <v>62</v>
      </c>
    </row>
    <row r="17" spans="1:2" ht="22.5" customHeight="1" x14ac:dyDescent="0.35">
      <c r="A17" s="35" t="s">
        <v>41</v>
      </c>
    </row>
    <row r="18" spans="1:2" ht="22.5" customHeight="1" x14ac:dyDescent="0.2">
      <c r="B18" s="36" t="s">
        <v>65</v>
      </c>
    </row>
    <row r="19" spans="1:2" ht="22.5" customHeight="1" x14ac:dyDescent="0.2">
      <c r="B19" s="36" t="s">
        <v>72</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104E9-BE79-4457-A93F-E13A378CA43A}">
  <sheetPr codeName="Sheet7"/>
  <dimension ref="A1"/>
  <sheetViews>
    <sheetView workbookViewId="0">
      <selection activeCell="H14" sqref="H14"/>
    </sheetView>
  </sheetViews>
  <sheetFormatPr defaultColWidth="18.42578125" defaultRowHeight="29.25" customHeight="1"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Flow Sheet</vt:lpstr>
      <vt:lpstr>Severe Stenosis Plan</vt:lpstr>
      <vt:lpstr>Stage-A-B-C-D</vt:lpstr>
      <vt:lpstr>Echo-Stages</vt:lpstr>
      <vt:lpstr>Extent of C. Damage</vt:lpstr>
      <vt:lpstr>Refernces</vt:lpstr>
      <vt:lpstr>Flow sheet - Harisson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cp:lastPrinted>2020-09-13T13:12:56Z</cp:lastPrinted>
  <dcterms:created xsi:type="dcterms:W3CDTF">2015-11-28T21:47:15Z</dcterms:created>
  <dcterms:modified xsi:type="dcterms:W3CDTF">2021-09-04T20:10:26Z</dcterms:modified>
</cp:coreProperties>
</file>